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75" yWindow="90" windowWidth="13080" windowHeight="8535" tabRatio="959" firstSheet="9" activeTab="12"/>
  </bookViews>
  <sheets>
    <sheet name="TECHNICAL SHEET GARMENT" sheetId="1" r:id="rId1"/>
    <sheet name="WOMEN JKT COUNTER SAMPLE (OUTER" sheetId="10" r:id="rId2"/>
    <sheet name="WOMEN JKT COUNTER SAMPLE (INNER" sheetId="40" r:id="rId3"/>
    <sheet name="COMMENT" sheetId="39" r:id="rId4"/>
    <sheet name="DETAILS OUTER JKT 1" sheetId="29" r:id="rId5"/>
    <sheet name="DETAILS LINING JKT 1" sheetId="24" r:id="rId6"/>
    <sheet name="DETAILS INNER JKT 2 " sheetId="35" r:id="rId7"/>
    <sheet name="DETAILS LINING INNER JKT 2" sheetId="34" r:id="rId8"/>
    <sheet name="CONNECTION DETAILS" sheetId="38" r:id="rId9"/>
    <sheet name="COLOR SKETCH" sheetId="4" r:id="rId10"/>
    <sheet name="COLOR COMBINATION" sheetId="8" r:id="rId11"/>
    <sheet name="MARKING" sheetId="9" r:id="rId12"/>
    <sheet name="WOMEN JKT SIZE SPEC " sheetId="27" r:id="rId13"/>
    <sheet name="JACKET SKETCH MEASUREMENTS" sheetId="12" r:id="rId14"/>
    <sheet name="HANG TAGS" sheetId="37" r:id="rId15"/>
  </sheets>
  <definedNames>
    <definedName name="_xlnm.Print_Area" localSheetId="10">'COLOR COMBINATION'!$A$1:$Q$57</definedName>
    <definedName name="_xlnm.Print_Area" localSheetId="9">'COLOR SKETCH'!$A$1:$L$39</definedName>
    <definedName name="_xlnm.Print_Area" localSheetId="3">COMMENT!$A$1:$Q$207</definedName>
    <definedName name="_xlnm.Print_Area" localSheetId="7">'DETAILS LINING INNER JKT 2'!$A$1:$L$39</definedName>
    <definedName name="_xlnm.Print_Area" localSheetId="5">'DETAILS LINING JKT 1'!$A$1:$L$38</definedName>
    <definedName name="_xlnm.Print_Area" localSheetId="4">'DETAILS OUTER JKT 1'!$A$1:$L$43</definedName>
    <definedName name="_xlnm.Print_Area" localSheetId="14">'HANG TAGS'!$A$1:$M$37</definedName>
    <definedName name="_xlnm.Print_Area" localSheetId="13">'JACKET SKETCH MEASUREMENTS'!$A$1:$M$44</definedName>
    <definedName name="_xlnm.Print_Area" localSheetId="11">MARKING!$A$1:$L$12</definedName>
    <definedName name="_xlnm.Print_Area" localSheetId="0">'TECHNICAL SHEET GARMENT'!$A$1:$L$45</definedName>
    <definedName name="_xlnm.Print_Area" localSheetId="2">'WOMEN JKT COUNTER SAMPLE (INNER'!$B$1:$Q$70</definedName>
    <definedName name="_xlnm.Print_Area" localSheetId="1">'WOMEN JKT COUNTER SAMPLE (OUTER'!$A$1:$Q$38</definedName>
    <definedName name="_xlnm.Print_Area" localSheetId="12">'WOMEN JKT SIZE SPEC '!$A$1:$N$69</definedName>
    <definedName name="_xlnm.Print_Titles" localSheetId="12">'WOMEN JKT SIZE SPEC '!$1:$4</definedName>
  </definedNames>
  <calcPr calcId="144525" fullCalcOnLoad="1"/>
</workbook>
</file>

<file path=xl/calcChain.xml><?xml version="1.0" encoding="utf-8"?>
<calcChain xmlns="http://schemas.openxmlformats.org/spreadsheetml/2006/main">
  <c r="O67" i="40" l="1"/>
  <c r="O64" i="40"/>
  <c r="O62" i="40"/>
  <c r="O61" i="40"/>
  <c r="O60" i="40"/>
  <c r="O59" i="40"/>
  <c r="O57" i="40"/>
  <c r="O56" i="40"/>
  <c r="O46" i="40"/>
  <c r="O43" i="40"/>
  <c r="O42" i="40"/>
  <c r="O10" i="10"/>
  <c r="O35" i="10"/>
  <c r="O34" i="10"/>
  <c r="O33" i="10"/>
  <c r="O29" i="10"/>
  <c r="O28" i="10"/>
  <c r="O27" i="10"/>
  <c r="O26" i="10"/>
  <c r="O22" i="10"/>
  <c r="O16" i="10"/>
  <c r="O14" i="10"/>
  <c r="O13" i="10"/>
  <c r="O12" i="10"/>
  <c r="O11" i="10"/>
  <c r="P4" i="40"/>
  <c r="N4" i="40"/>
  <c r="P3" i="40"/>
  <c r="B3" i="40"/>
  <c r="A3" i="40"/>
  <c r="O2" i="40"/>
  <c r="B2" i="40"/>
  <c r="A2" i="40"/>
  <c r="N1" i="40"/>
  <c r="P4" i="39"/>
  <c r="N4" i="39"/>
  <c r="P3" i="39"/>
  <c r="B3" i="39"/>
  <c r="A3" i="39"/>
  <c r="O2" i="39"/>
  <c r="B2" i="39"/>
  <c r="A2" i="39"/>
  <c r="N1" i="39"/>
  <c r="M28" i="27"/>
  <c r="L28" i="27"/>
  <c r="K28" i="27"/>
  <c r="I28" i="27"/>
  <c r="H28" i="27"/>
  <c r="M19" i="27"/>
  <c r="L19" i="27"/>
  <c r="K19" i="27"/>
  <c r="I19" i="27"/>
  <c r="H19" i="27"/>
  <c r="K1" i="37"/>
  <c r="A2" i="37"/>
  <c r="B2" i="37"/>
  <c r="M2" i="37"/>
  <c r="A3" i="37"/>
  <c r="B3" i="37"/>
  <c r="K3" i="37"/>
  <c r="M3" i="37"/>
  <c r="B4" i="37"/>
  <c r="K4" i="37"/>
  <c r="M4" i="37"/>
  <c r="K1" i="12"/>
  <c r="A2" i="12"/>
  <c r="B2" i="12"/>
  <c r="M2" i="12"/>
  <c r="A3" i="12"/>
  <c r="B3" i="12"/>
  <c r="K3" i="12"/>
  <c r="M3" i="12"/>
  <c r="B4" i="12"/>
  <c r="K4" i="12"/>
  <c r="M4" i="12"/>
  <c r="L1" i="27"/>
  <c r="A2" i="27"/>
  <c r="B2" i="27"/>
  <c r="M2" i="27"/>
  <c r="A3" i="27"/>
  <c r="B3" i="27"/>
  <c r="L4" i="27"/>
  <c r="H9" i="27"/>
  <c r="I9" i="27"/>
  <c r="K9" i="27"/>
  <c r="L9" i="27"/>
  <c r="M9" i="27"/>
  <c r="H10" i="27"/>
  <c r="I10" i="27"/>
  <c r="K10" i="27"/>
  <c r="L10" i="27"/>
  <c r="M10" i="27"/>
  <c r="H11" i="27"/>
  <c r="I11" i="27"/>
  <c r="K11" i="27"/>
  <c r="L11" i="27"/>
  <c r="M11" i="27"/>
  <c r="H12" i="27"/>
  <c r="I12" i="27"/>
  <c r="K12" i="27"/>
  <c r="L12" i="27"/>
  <c r="M12" i="27"/>
  <c r="H13" i="27"/>
  <c r="I13" i="27"/>
  <c r="K13" i="27"/>
  <c r="L13" i="27"/>
  <c r="M13" i="27"/>
  <c r="H14" i="27"/>
  <c r="I14" i="27"/>
  <c r="K14" i="27"/>
  <c r="L14" i="27"/>
  <c r="M14" i="27"/>
  <c r="H15" i="27"/>
  <c r="I15" i="27"/>
  <c r="K15" i="27"/>
  <c r="L15" i="27"/>
  <c r="M15" i="27"/>
  <c r="H16" i="27"/>
  <c r="I16" i="27"/>
  <c r="K16" i="27"/>
  <c r="L16" i="27"/>
  <c r="M16" i="27"/>
  <c r="H17" i="27"/>
  <c r="I17" i="27"/>
  <c r="K17" i="27"/>
  <c r="L17" i="27"/>
  <c r="M17" i="27"/>
  <c r="H18" i="27"/>
  <c r="I18" i="27"/>
  <c r="K18" i="27"/>
  <c r="L18" i="27"/>
  <c r="M18" i="27"/>
  <c r="H20" i="27"/>
  <c r="I20" i="27"/>
  <c r="K20" i="27"/>
  <c r="L20" i="27"/>
  <c r="M20" i="27"/>
  <c r="H22" i="27"/>
  <c r="I22" i="27"/>
  <c r="K22" i="27"/>
  <c r="L22" i="27"/>
  <c r="M22" i="27"/>
  <c r="H23" i="27"/>
  <c r="I23" i="27"/>
  <c r="K23" i="27"/>
  <c r="L23" i="27"/>
  <c r="M23" i="27"/>
  <c r="H24" i="27"/>
  <c r="I24" i="27"/>
  <c r="K24" i="27"/>
  <c r="L24" i="27"/>
  <c r="M24" i="27"/>
  <c r="H26" i="27"/>
  <c r="I26" i="27"/>
  <c r="K26" i="27"/>
  <c r="L26" i="27"/>
  <c r="M26" i="27"/>
  <c r="H27" i="27"/>
  <c r="I27" i="27"/>
  <c r="K27" i="27"/>
  <c r="L27" i="27"/>
  <c r="M27" i="27"/>
  <c r="H29" i="27"/>
  <c r="I29" i="27"/>
  <c r="K29" i="27"/>
  <c r="L29" i="27"/>
  <c r="M29" i="27"/>
  <c r="H31" i="27"/>
  <c r="I31" i="27"/>
  <c r="K31" i="27"/>
  <c r="L31" i="27"/>
  <c r="M31" i="27"/>
  <c r="H32" i="27"/>
  <c r="I32" i="27"/>
  <c r="K32" i="27"/>
  <c r="L32" i="27"/>
  <c r="M32" i="27"/>
  <c r="H33" i="27"/>
  <c r="I33" i="27"/>
  <c r="K33" i="27"/>
  <c r="L33" i="27"/>
  <c r="M33" i="27"/>
  <c r="H35" i="27"/>
  <c r="I35" i="27"/>
  <c r="K35" i="27"/>
  <c r="L35" i="27"/>
  <c r="M35" i="27"/>
  <c r="H36" i="27"/>
  <c r="I36" i="27"/>
  <c r="K36" i="27"/>
  <c r="L36" i="27"/>
  <c r="M36" i="27"/>
  <c r="H42" i="27"/>
  <c r="I42" i="27"/>
  <c r="K42" i="27"/>
  <c r="L42" i="27"/>
  <c r="M42" i="27"/>
  <c r="H43" i="27"/>
  <c r="I43" i="27"/>
  <c r="K43" i="27"/>
  <c r="L43" i="27"/>
  <c r="M43" i="27"/>
  <c r="H44" i="27"/>
  <c r="I44" i="27"/>
  <c r="K44" i="27"/>
  <c r="L44" i="27"/>
  <c r="M44" i="27"/>
  <c r="H45" i="27"/>
  <c r="I45" i="27"/>
  <c r="K45" i="27"/>
  <c r="L45" i="27"/>
  <c r="M45" i="27"/>
  <c r="H46" i="27"/>
  <c r="I46" i="27"/>
  <c r="K46" i="27"/>
  <c r="L46" i="27"/>
  <c r="M46" i="27"/>
  <c r="H47" i="27"/>
  <c r="I47" i="27"/>
  <c r="K47" i="27"/>
  <c r="L47" i="27"/>
  <c r="M47" i="27"/>
  <c r="H48" i="27"/>
  <c r="I48" i="27"/>
  <c r="K48" i="27"/>
  <c r="L48" i="27"/>
  <c r="M48" i="27"/>
  <c r="H49" i="27"/>
  <c r="I49" i="27"/>
  <c r="K49" i="27"/>
  <c r="L49" i="27"/>
  <c r="M49" i="27"/>
  <c r="H50" i="27"/>
  <c r="I50" i="27"/>
  <c r="K50" i="27"/>
  <c r="L50" i="27"/>
  <c r="M50" i="27"/>
  <c r="H51" i="27"/>
  <c r="I51" i="27"/>
  <c r="K51" i="27"/>
  <c r="L51" i="27"/>
  <c r="M51" i="27"/>
  <c r="H52" i="27"/>
  <c r="I52" i="27"/>
  <c r="K52" i="27"/>
  <c r="L52" i="27"/>
  <c r="M52" i="27"/>
  <c r="H53" i="27"/>
  <c r="I53" i="27"/>
  <c r="K53" i="27"/>
  <c r="L53" i="27"/>
  <c r="M53" i="27"/>
  <c r="H54" i="27"/>
  <c r="I54" i="27"/>
  <c r="K54" i="27"/>
  <c r="L54" i="27"/>
  <c r="M54" i="27"/>
  <c r="H56" i="27"/>
  <c r="I56" i="27"/>
  <c r="K56" i="27"/>
  <c r="L56" i="27"/>
  <c r="M56" i="27"/>
  <c r="H57" i="27"/>
  <c r="I57" i="27"/>
  <c r="K57" i="27"/>
  <c r="L57" i="27"/>
  <c r="M57" i="27"/>
  <c r="H59" i="27"/>
  <c r="I59" i="27"/>
  <c r="K59" i="27"/>
  <c r="L59" i="27"/>
  <c r="M59" i="27"/>
  <c r="H60" i="27"/>
  <c r="I60" i="27"/>
  <c r="K60" i="27"/>
  <c r="L60" i="27"/>
  <c r="M60" i="27"/>
  <c r="H61" i="27"/>
  <c r="I61" i="27"/>
  <c r="K61" i="27"/>
  <c r="L61" i="27"/>
  <c r="M61" i="27"/>
  <c r="H62" i="27"/>
  <c r="I62" i="27"/>
  <c r="K62" i="27"/>
  <c r="M62" i="27"/>
  <c r="L62" i="27"/>
  <c r="H64" i="27"/>
  <c r="I64" i="27"/>
  <c r="K64" i="27"/>
  <c r="L64" i="27"/>
  <c r="M64" i="27"/>
  <c r="H65" i="27"/>
  <c r="I65" i="27"/>
  <c r="K65" i="27"/>
  <c r="L65" i="27"/>
  <c r="M65" i="27"/>
  <c r="H66" i="27"/>
  <c r="I66" i="27"/>
  <c r="K66" i="27"/>
  <c r="L66" i="27"/>
  <c r="M66" i="27"/>
  <c r="H68" i="27"/>
  <c r="I68" i="27"/>
  <c r="K68" i="27"/>
  <c r="L68" i="27"/>
  <c r="M68" i="27"/>
  <c r="H69" i="27"/>
  <c r="I69" i="27"/>
  <c r="K69" i="27"/>
  <c r="L69" i="27"/>
  <c r="M69" i="27"/>
  <c r="J1" i="9"/>
  <c r="A2" i="9"/>
  <c r="B2" i="9"/>
  <c r="K2" i="9"/>
  <c r="A3" i="9"/>
  <c r="B3" i="9"/>
  <c r="L3" i="9"/>
  <c r="J4" i="9"/>
  <c r="L4" i="9"/>
  <c r="L1" i="8"/>
  <c r="A2" i="8"/>
  <c r="B2" i="8"/>
  <c r="M2" i="8"/>
  <c r="A3" i="8"/>
  <c r="B3" i="8"/>
  <c r="O3" i="8"/>
  <c r="L4" i="8"/>
  <c r="O4" i="8"/>
  <c r="H9" i="8"/>
  <c r="I9" i="8"/>
  <c r="J9" i="8"/>
  <c r="H17" i="8"/>
  <c r="I17" i="8"/>
  <c r="J17" i="8"/>
  <c r="K17" i="8"/>
  <c r="H29" i="8"/>
  <c r="I29" i="8"/>
  <c r="J29" i="8"/>
  <c r="K29" i="8"/>
  <c r="I1" i="4"/>
  <c r="A2" i="4"/>
  <c r="B2" i="4"/>
  <c r="J2" i="4"/>
  <c r="A3" i="4"/>
  <c r="B3" i="4"/>
  <c r="I3" i="4"/>
  <c r="K3" i="4"/>
  <c r="I4" i="4"/>
  <c r="K4" i="4"/>
  <c r="I1" i="38"/>
  <c r="A2" i="38"/>
  <c r="B2" i="38"/>
  <c r="J2" i="38"/>
  <c r="A3" i="38"/>
  <c r="B3" i="38"/>
  <c r="I3" i="38"/>
  <c r="K3" i="38"/>
  <c r="I4" i="38"/>
  <c r="K4" i="38"/>
  <c r="I1" i="34"/>
  <c r="A2" i="34"/>
  <c r="B2" i="34"/>
  <c r="J2" i="34"/>
  <c r="A3" i="34"/>
  <c r="B3" i="34"/>
  <c r="I3" i="34"/>
  <c r="K3" i="34"/>
  <c r="I4" i="34"/>
  <c r="K4" i="34"/>
  <c r="I1" i="35"/>
  <c r="A2" i="35"/>
  <c r="B2" i="35"/>
  <c r="J2" i="35"/>
  <c r="A3" i="35"/>
  <c r="B3" i="35"/>
  <c r="I3" i="35"/>
  <c r="K3" i="35"/>
  <c r="I4" i="35"/>
  <c r="K4" i="35"/>
  <c r="I1" i="24"/>
  <c r="A2" i="24"/>
  <c r="B2" i="24"/>
  <c r="J2" i="24"/>
  <c r="A3" i="24"/>
  <c r="B3" i="24"/>
  <c r="I3" i="24"/>
  <c r="K3" i="24"/>
  <c r="I4" i="24"/>
  <c r="K4" i="24"/>
  <c r="I1" i="29"/>
  <c r="A2" i="29"/>
  <c r="B2" i="29"/>
  <c r="J2" i="29"/>
  <c r="A3" i="29"/>
  <c r="B3" i="29"/>
  <c r="I3" i="29"/>
  <c r="K3" i="29"/>
  <c r="I4" i="29"/>
  <c r="K4" i="29"/>
  <c r="N1" i="10"/>
  <c r="A2" i="10"/>
  <c r="B2" i="10"/>
  <c r="O2" i="10"/>
  <c r="A3" i="10"/>
  <c r="B3" i="10"/>
  <c r="P3" i="10"/>
  <c r="N4" i="10"/>
  <c r="P4" i="10"/>
  <c r="B4" i="1"/>
  <c r="B4" i="39" s="1"/>
  <c r="B4" i="9"/>
  <c r="B4" i="8"/>
  <c r="B4" i="27"/>
  <c r="B4" i="24" l="1"/>
  <c r="B4" i="4"/>
  <c r="B4" i="40"/>
  <c r="B4" i="38"/>
  <c r="B4" i="29"/>
  <c r="B4" i="34"/>
  <c r="B4" i="10"/>
  <c r="B4" i="35"/>
</calcChain>
</file>

<file path=xl/sharedStrings.xml><?xml version="1.0" encoding="utf-8"?>
<sst xmlns="http://schemas.openxmlformats.org/spreadsheetml/2006/main" count="1438" uniqueCount="380">
  <si>
    <t>TECHNICAL SHEET GARMENT</t>
  </si>
  <si>
    <t>DATE</t>
  </si>
  <si>
    <t>INDEX</t>
  </si>
  <si>
    <t>COLOR SKETCH</t>
  </si>
  <si>
    <t>COLOR COMBINATION</t>
  </si>
  <si>
    <t>DESCRIPTION</t>
  </si>
  <si>
    <t>POSITION</t>
  </si>
  <si>
    <t>QTY</t>
  </si>
  <si>
    <t>XS</t>
  </si>
  <si>
    <t>S</t>
  </si>
  <si>
    <t>M</t>
  </si>
  <si>
    <t>L</t>
  </si>
  <si>
    <t>XL</t>
  </si>
  <si>
    <t>DESIGNATION</t>
  </si>
  <si>
    <t>DEVELOPPER</t>
  </si>
  <si>
    <t>MARKING</t>
  </si>
  <si>
    <t>COUNTER SAMPLE</t>
  </si>
  <si>
    <t>MEASUREMENTS TAKEN ON FINISH PRODUCT</t>
  </si>
  <si>
    <t>ALLOWANCES</t>
  </si>
  <si>
    <t>1/2 CHEST ROUND</t>
  </si>
  <si>
    <t xml:space="preserve"> +/- 1 cm</t>
  </si>
  <si>
    <t xml:space="preserve"> +/- 0,5 cm</t>
  </si>
  <si>
    <t>CENTER BACK LENGTH</t>
  </si>
  <si>
    <t>XXL</t>
  </si>
  <si>
    <t>1/2 UPPER ARM WIDTH</t>
  </si>
  <si>
    <t>FRONT JACKET MEASUREMENTS (IN CM)</t>
  </si>
  <si>
    <t>BACK JACKET MEASUREMENTS (IN CM)</t>
  </si>
  <si>
    <t>COLLAR MEASUREMENTS (IN CM)</t>
  </si>
  <si>
    <t>HOOD MEASUREMENTS (IN CM)</t>
  </si>
  <si>
    <t>HOW TO TAKE MEASUREMENTS</t>
  </si>
  <si>
    <t>KA</t>
  </si>
  <si>
    <t>COLLAR HEIGHT AT MIDDLE FRONT</t>
  </si>
  <si>
    <t>B</t>
  </si>
  <si>
    <t>C</t>
  </si>
  <si>
    <t>D</t>
  </si>
  <si>
    <t>IA</t>
  </si>
  <si>
    <t>SHOULDER LENGHT</t>
  </si>
  <si>
    <t>LA</t>
  </si>
  <si>
    <t>LB</t>
  </si>
  <si>
    <t>LC</t>
  </si>
  <si>
    <t>LC'</t>
  </si>
  <si>
    <t>N</t>
  </si>
  <si>
    <t>TOTAL SLEEVE LENGHT</t>
  </si>
  <si>
    <t>R</t>
  </si>
  <si>
    <t>UB1</t>
  </si>
  <si>
    <t>UC3</t>
  </si>
  <si>
    <t>VB</t>
  </si>
  <si>
    <t xml:space="preserve"> HANG TAG</t>
  </si>
  <si>
    <t xml:space="preserve"> </t>
  </si>
  <si>
    <r>
      <t xml:space="preserve">LABELS </t>
    </r>
    <r>
      <rPr>
        <b/>
        <sz val="14"/>
        <color indexed="10"/>
        <rFont val="Calibri"/>
        <family val="2"/>
      </rPr>
      <t>INNER JKT</t>
    </r>
  </si>
  <si>
    <r>
      <rPr>
        <b/>
        <sz val="12"/>
        <color indexed="10"/>
        <rFont val="Calibri"/>
        <family val="2"/>
      </rPr>
      <t>OUTER PRODUCT</t>
    </r>
    <r>
      <rPr>
        <b/>
        <sz val="12"/>
        <rFont val="Calibri"/>
        <family val="2"/>
      </rPr>
      <t xml:space="preserve">      MEASUREMENTS IN CM</t>
    </r>
  </si>
  <si>
    <t>XXXL</t>
  </si>
  <si>
    <t>DETAILS JKT</t>
  </si>
  <si>
    <t>DETAILS INNER JKT</t>
  </si>
  <si>
    <t>LOCAL</t>
  </si>
  <si>
    <r>
      <t xml:space="preserve">MARKING  </t>
    </r>
    <r>
      <rPr>
        <b/>
        <sz val="14"/>
        <color indexed="10"/>
        <rFont val="Calibri"/>
        <family val="2"/>
      </rPr>
      <t>INNER JKT</t>
    </r>
  </si>
  <si>
    <r>
      <t xml:space="preserve">MARKING  </t>
    </r>
    <r>
      <rPr>
        <b/>
        <sz val="14"/>
        <color indexed="10"/>
        <rFont val="Calibri"/>
        <family val="2"/>
      </rPr>
      <t>OUTER JKT</t>
    </r>
  </si>
  <si>
    <r>
      <t xml:space="preserve">TRIMMING AND ACCESSORIES </t>
    </r>
    <r>
      <rPr>
        <b/>
        <sz val="14"/>
        <color indexed="10"/>
        <rFont val="Calibri"/>
        <family val="2"/>
      </rPr>
      <t>OUTER JKT</t>
    </r>
  </si>
  <si>
    <r>
      <t xml:space="preserve">FABRIC  </t>
    </r>
    <r>
      <rPr>
        <b/>
        <sz val="14"/>
        <color indexed="10"/>
        <rFont val="Calibri"/>
        <family val="2"/>
      </rPr>
      <t xml:space="preserve"> INNER JKT</t>
    </r>
  </si>
  <si>
    <r>
      <t xml:space="preserve">FABRIC   </t>
    </r>
    <r>
      <rPr>
        <b/>
        <sz val="14"/>
        <color indexed="10"/>
        <rFont val="Calibri"/>
        <family val="2"/>
      </rPr>
      <t>OUTER JKT</t>
    </r>
  </si>
  <si>
    <t>HANGTAG LAFUMA CORPORATE</t>
  </si>
  <si>
    <t>GENCODE STICKER</t>
  </si>
  <si>
    <t>POLYBAG</t>
  </si>
  <si>
    <r>
      <t xml:space="preserve">MARKING  </t>
    </r>
    <r>
      <rPr>
        <b/>
        <sz val="12"/>
        <color indexed="10"/>
        <rFont val="Calibri"/>
        <family val="2"/>
      </rPr>
      <t>OUTER JKT</t>
    </r>
  </si>
  <si>
    <r>
      <t xml:space="preserve">MARKING  </t>
    </r>
    <r>
      <rPr>
        <b/>
        <sz val="12"/>
        <color indexed="10"/>
        <rFont val="Calibri"/>
        <family val="2"/>
      </rPr>
      <t>INNER JKT</t>
    </r>
  </si>
  <si>
    <t xml:space="preserve">HOW TO ATTACH HANG TAGS </t>
  </si>
  <si>
    <t xml:space="preserve">   </t>
  </si>
  <si>
    <t>Triple star</t>
  </si>
  <si>
    <t xml:space="preserve">  </t>
  </si>
  <si>
    <r>
      <t xml:space="preserve">TRIMMING AND ACCESSORIES </t>
    </r>
    <r>
      <rPr>
        <b/>
        <sz val="14"/>
        <color indexed="10"/>
        <rFont val="Calibri"/>
        <family val="2"/>
      </rPr>
      <t>INNER  JKT</t>
    </r>
  </si>
  <si>
    <t>UA1</t>
  </si>
  <si>
    <t>NECK WIDTH</t>
  </si>
  <si>
    <t>UA2</t>
  </si>
  <si>
    <t>FRONT NECK DEPTH</t>
  </si>
  <si>
    <t>JA</t>
  </si>
  <si>
    <r>
      <t xml:space="preserve">1/2 BOTTOM ROUND </t>
    </r>
    <r>
      <rPr>
        <sz val="12"/>
        <color indexed="10"/>
        <rFont val="Calibri"/>
        <family val="2"/>
      </rPr>
      <t>RELAXED</t>
    </r>
  </si>
  <si>
    <t>TOTAL LENGHT FROM HPS</t>
  </si>
  <si>
    <t xml:space="preserve"> +/- 0.5 cm</t>
  </si>
  <si>
    <r>
      <t>1/2 CUFF WIDTH</t>
    </r>
    <r>
      <rPr>
        <sz val="12"/>
        <color indexed="10"/>
        <rFont val="Calibri"/>
        <family val="2"/>
      </rPr>
      <t xml:space="preserve"> RELAXED</t>
    </r>
  </si>
  <si>
    <r>
      <t>1/2 CUFF WIDTH</t>
    </r>
    <r>
      <rPr>
        <sz val="12"/>
        <color indexed="10"/>
        <rFont val="Calibri"/>
        <family val="2"/>
      </rPr>
      <t xml:space="preserve"> STRETCHED</t>
    </r>
  </si>
  <si>
    <t>S1</t>
  </si>
  <si>
    <t>BACK YOKE HEIGHT</t>
  </si>
  <si>
    <t>VHB</t>
  </si>
  <si>
    <t>HOOD HEIGHT ON SHOULDER POINT</t>
  </si>
  <si>
    <t>OTHER MEASUREMENTS (IN CM)</t>
  </si>
  <si>
    <t>Z1</t>
  </si>
  <si>
    <t>MIDDLE FRONT ZIPPER LENGHT</t>
  </si>
  <si>
    <t>Z2</t>
  </si>
  <si>
    <t>FRONT POCKET LENGHT</t>
  </si>
  <si>
    <t>SILICA GEL DMF U FREE
5gr</t>
  </si>
  <si>
    <r>
      <t xml:space="preserve">HOOD WIDTH </t>
    </r>
    <r>
      <rPr>
        <sz val="12"/>
        <color indexed="10"/>
        <rFont val="Calibri"/>
        <family val="2"/>
      </rPr>
      <t>AT 18CM FROM BACK NECKLINE</t>
    </r>
  </si>
  <si>
    <t xml:space="preserve">SUPPLIER : </t>
  </si>
  <si>
    <r>
      <t xml:space="preserve">LABELS  </t>
    </r>
    <r>
      <rPr>
        <b/>
        <sz val="14"/>
        <color indexed="10"/>
        <rFont val="Calibri"/>
        <family val="2"/>
      </rPr>
      <t>OUTER JKT</t>
    </r>
  </si>
  <si>
    <t>SUPPLIER</t>
  </si>
  <si>
    <t xml:space="preserve"> REF</t>
  </si>
  <si>
    <t>VHA</t>
  </si>
  <si>
    <t>HOOD HEIGHT ON FRONT</t>
  </si>
  <si>
    <t>NECKLINE LENGHT</t>
  </si>
  <si>
    <t>KD</t>
  </si>
  <si>
    <t>OUTER JACKET</t>
  </si>
  <si>
    <t>DETAILS LINING INNER JKT</t>
  </si>
  <si>
    <t>WINTER 2018/19</t>
  </si>
  <si>
    <r>
      <rPr>
        <b/>
        <u/>
        <sz val="14"/>
        <color indexed="12"/>
        <rFont val="Calibri"/>
        <family val="2"/>
      </rPr>
      <t>FABRIC:</t>
    </r>
    <r>
      <rPr>
        <b/>
        <sz val="14"/>
        <color indexed="10"/>
        <rFont val="Calibri"/>
        <family val="2"/>
      </rPr>
      <t/>
    </r>
  </si>
  <si>
    <r>
      <t xml:space="preserve">Measures to follow for making 1st c/s </t>
    </r>
    <r>
      <rPr>
        <sz val="10"/>
        <rFont val="Calibri"/>
        <family val="2"/>
      </rPr>
      <t>SIZE M</t>
    </r>
  </si>
  <si>
    <r>
      <t xml:space="preserve">FRONT BREADTH </t>
    </r>
    <r>
      <rPr>
        <sz val="12"/>
        <color indexed="10"/>
        <rFont val="Calibri"/>
        <family val="2"/>
      </rPr>
      <t>AT 13CM FROM HPS</t>
    </r>
  </si>
  <si>
    <r>
      <t xml:space="preserve">1/2 WAIST ROUND </t>
    </r>
    <r>
      <rPr>
        <sz val="12"/>
        <color indexed="10"/>
        <rFont val="Calibri"/>
        <family val="2"/>
      </rPr>
      <t>AT 42CM FROM HPS</t>
    </r>
  </si>
  <si>
    <t>ARMHOLE HEIGHT</t>
  </si>
  <si>
    <r>
      <t xml:space="preserve">1/2 ELBOW WIDTH </t>
    </r>
    <r>
      <rPr>
        <sz val="12"/>
        <color indexed="10"/>
        <rFont val="Calibri"/>
        <family val="2"/>
      </rPr>
      <t>AT 28CM FROM BOTTOM</t>
    </r>
  </si>
  <si>
    <r>
      <t xml:space="preserve">BACK BREADTH </t>
    </r>
    <r>
      <rPr>
        <sz val="12"/>
        <color indexed="10"/>
        <rFont val="Calibri"/>
        <family val="2"/>
      </rPr>
      <t>AT 13CM FROM HPS</t>
    </r>
  </si>
  <si>
    <r>
      <t xml:space="preserve">1/2 ELBOW WIDTH </t>
    </r>
    <r>
      <rPr>
        <sz val="12"/>
        <color indexed="10"/>
        <rFont val="Calibri"/>
        <family val="2"/>
      </rPr>
      <t>AT 27CM FROM BOTTOM</t>
    </r>
  </si>
  <si>
    <t>CONNEXION DETAILS</t>
  </si>
  <si>
    <t xml:space="preserve">WOMEN JACKET SIZE SPEC </t>
  </si>
  <si>
    <t>FRONT LOFT JACKET MEASUREMENTS (IN CM)</t>
  </si>
  <si>
    <t>BACK LOFT JACKET MEASUREMENTS (IN CM)</t>
  </si>
  <si>
    <t>DETAILS LINING OUTER JKT</t>
  </si>
  <si>
    <t>DATE:</t>
  </si>
  <si>
    <t>LFV11488</t>
  </si>
  <si>
    <t>PRIMA CHANNEL</t>
  </si>
  <si>
    <t>MARJORIE</t>
  </si>
  <si>
    <t>PFM0025V45 3L - FLYING TEX / 8093LDF3 - CAROLTEX</t>
  </si>
  <si>
    <t>FLAPS + EMBROIDERIES BACKSIDE</t>
  </si>
  <si>
    <t>INNER JACKET</t>
  </si>
  <si>
    <t>INNER JACKET LINING</t>
  </si>
  <si>
    <r>
      <rPr>
        <b/>
        <sz val="12"/>
        <color indexed="10"/>
        <rFont val="Calibri"/>
        <family val="2"/>
      </rPr>
      <t>Zipper DELRIN # 5</t>
    </r>
    <r>
      <rPr>
        <b/>
        <sz val="12"/>
        <rFont val="Calibri"/>
        <family val="2"/>
      </rPr>
      <t xml:space="preserve">
2WAYS - separable - autolock</t>
    </r>
    <r>
      <rPr>
        <sz val="12"/>
        <rFont val="Calibri"/>
        <family val="2"/>
      </rPr>
      <t xml:space="preserve">
SD51MA.RT</t>
    </r>
  </si>
  <si>
    <t>MAX
zipper</t>
  </si>
  <si>
    <t>Front zip</t>
  </si>
  <si>
    <r>
      <rPr>
        <b/>
        <sz val="12"/>
        <color indexed="10"/>
        <rFont val="Calibri"/>
        <family val="2"/>
      </rPr>
      <t xml:space="preserve">Zipper DELRIN # 3 (left insert)
</t>
    </r>
    <r>
      <rPr>
        <b/>
        <sz val="12"/>
        <rFont val="Calibri"/>
        <family val="2"/>
      </rPr>
      <t xml:space="preserve">1WAY - separable- autolock
</t>
    </r>
    <r>
      <rPr>
        <sz val="12"/>
        <rFont val="Calibri"/>
        <family val="2"/>
      </rPr>
      <t xml:space="preserve">SD31MA.RT
</t>
    </r>
  </si>
  <si>
    <t>Inside Jacket / 3in1 system</t>
  </si>
  <si>
    <r>
      <t xml:space="preserve">12mm FLAT METAL SNAP - INVISIBLE
</t>
    </r>
    <r>
      <rPr>
        <sz val="12"/>
        <rFont val="Calibri"/>
        <family val="2"/>
      </rPr>
      <t>(female &amp; male part)</t>
    </r>
  </si>
  <si>
    <r>
      <t xml:space="preserve">12mm FLAT METAL SNAP  
</t>
    </r>
    <r>
      <rPr>
        <sz val="12"/>
        <rFont val="Calibri"/>
        <family val="2"/>
      </rPr>
      <t>(male part)</t>
    </r>
  </si>
  <si>
    <t>6x Front opening
2x Cuff adjustement
2x Pocket</t>
  </si>
  <si>
    <t xml:space="preserve">2x cuff adjustement
</t>
  </si>
  <si>
    <t xml:space="preserve">INVISIBLE PLASTIC SNAP BUTTON </t>
  </si>
  <si>
    <t>JKT connection 
1x back neckline webbing
2x bottom sleeve webbing</t>
  </si>
  <si>
    <t>WEBBING 10mm width</t>
  </si>
  <si>
    <t xml:space="preserve">JKT connection 
1x back neckline
2x bottom sleeve </t>
  </si>
  <si>
    <r>
      <rPr>
        <b/>
        <sz val="12"/>
        <color indexed="10"/>
        <rFont val="Calibri"/>
        <family val="2"/>
      </rPr>
      <t>Zipper DELRIN #3 (right insert)</t>
    </r>
    <r>
      <rPr>
        <sz val="12"/>
        <rFont val="Calibri"/>
        <family val="2"/>
      </rPr>
      <t xml:space="preserve">
1 way-separable-</t>
    </r>
    <r>
      <rPr>
        <b/>
        <sz val="12"/>
        <rFont val="Calibri"/>
        <family val="2"/>
      </rPr>
      <t>autolock - reversible puller</t>
    </r>
    <r>
      <rPr>
        <sz val="12"/>
        <rFont val="Calibri"/>
        <family val="2"/>
      </rPr>
      <t xml:space="preserve">
</t>
    </r>
    <r>
      <rPr>
        <b/>
        <sz val="12"/>
        <rFont val="Calibri"/>
        <family val="2"/>
      </rPr>
      <t>SD31MAXR8</t>
    </r>
  </si>
  <si>
    <t>1x back neckline
2x bottom sleeve</t>
  </si>
  <si>
    <t>10mm ELASTIC</t>
  </si>
  <si>
    <t>Bottom sleeve</t>
  </si>
  <si>
    <t>EMBROIDERY LAFUMA 60mm</t>
  </si>
  <si>
    <t>Right top front / 
OUTER JKT</t>
  </si>
  <si>
    <t>Embroidery LEAF 20mm</t>
  </si>
  <si>
    <t>Center on top sleeve / 
OUTER JKT</t>
  </si>
  <si>
    <t>WOVEN LABEL CLIMACTIVE</t>
  </si>
  <si>
    <t>LW050-E</t>
  </si>
  <si>
    <t>TRIPLE STAR</t>
  </si>
  <si>
    <t>LEFT BOTTOM SIDE</t>
  </si>
  <si>
    <t xml:space="preserve">WOVEN LABEL
</t>
  </si>
  <si>
    <t>LW033-E</t>
  </si>
  <si>
    <t>SML</t>
  </si>
  <si>
    <t>Care Label &amp; P.O. Label</t>
  </si>
  <si>
    <t>LC011-E</t>
  </si>
  <si>
    <t xml:space="preserve">left side seam </t>
  </si>
  <si>
    <t>ON THE LEFT POCKET
REFER TO THE LINING PAGE</t>
  </si>
  <si>
    <t>STANDARD</t>
  </si>
  <si>
    <t>LW034-E</t>
  </si>
  <si>
    <t>Neckline / centered 
INNER JACKET</t>
  </si>
  <si>
    <t>left side seam 
INNER JACKET</t>
  </si>
  <si>
    <t xml:space="preserve">HANG TAG CLIMACTIVE
</t>
  </si>
  <si>
    <t>Right top front / 
INNER JKT</t>
  </si>
  <si>
    <t>Center on top sleeve / 
INNER JKT</t>
  </si>
  <si>
    <t>EMBROIDERY LAFUMA
60mm</t>
  </si>
  <si>
    <t>EMBROIDERY LEAF
20mm</t>
  </si>
  <si>
    <t>LEFT TOP SLEEVE
* CENTRED: 8cm from top sleeve</t>
  </si>
  <si>
    <t>Woven label CLIMACTIVE</t>
  </si>
  <si>
    <r>
      <t xml:space="preserve">INSERT ON LEFT SIDE SEAM
PATCH ON BACK
</t>
    </r>
    <r>
      <rPr>
        <b/>
        <sz val="12"/>
        <color indexed="8"/>
        <rFont val="Calibri"/>
        <family val="2"/>
      </rPr>
      <t>*15cm from bottom</t>
    </r>
    <r>
      <rPr>
        <sz val="12"/>
        <color indexed="8"/>
        <rFont val="Calibri"/>
        <family val="2"/>
      </rPr>
      <t xml:space="preserve">
</t>
    </r>
  </si>
  <si>
    <t>RIGHT TOP FRONT 
* VERTICAL POSITION : 1,5cm from yoke
* ALONG FRONTZIPPER : 1 ,5 cm from front zipper</t>
  </si>
  <si>
    <t>RIGHT TOP FRONT 
* VERTICAL POSITION : 8cm from neckline (avoid to stitch on embroidery)
* ALONG FRONTZIPPER : 1 ,5 cm from front zipper</t>
  </si>
  <si>
    <t>FA</t>
  </si>
  <si>
    <r>
      <t xml:space="preserve">1/2 HIPS ROUND </t>
    </r>
    <r>
      <rPr>
        <sz val="12"/>
        <color indexed="10"/>
        <rFont val="Calibri"/>
        <family val="2"/>
      </rPr>
      <t>AT 54 CM FROM SHOULDER POINT NECKLINE</t>
    </r>
  </si>
  <si>
    <t xml:space="preserve">1/2 BOTTOM RELAXED ROUND </t>
  </si>
  <si>
    <t>JKT connection 
1x under middle hood
(refer to the sketches)</t>
  </si>
  <si>
    <t>COMMENTS - 27/04/2017</t>
  </si>
  <si>
    <t>Please make the first sample in size M, with correct fabric, available colors &amp; trims. Please send us some sample of  fur.</t>
  </si>
  <si>
    <t>Please make quilting of 7cm</t>
  </si>
  <si>
    <r>
      <rPr>
        <b/>
        <sz val="12"/>
        <color indexed="10"/>
        <rFont val="Calibri"/>
        <family val="2"/>
      </rPr>
      <t>INNER PRODUCT</t>
    </r>
    <r>
      <rPr>
        <b/>
        <sz val="12"/>
        <rFont val="Calibri"/>
        <family val="2"/>
      </rPr>
      <t xml:space="preserve">      MEASUREMENTS IN CM</t>
    </r>
  </si>
  <si>
    <t>FLYING TEX</t>
  </si>
  <si>
    <r>
      <t xml:space="preserve">SHELL 1
</t>
    </r>
    <r>
      <rPr>
        <b/>
        <sz val="12"/>
        <color indexed="10"/>
        <rFont val="Calibri"/>
        <family val="2"/>
      </rPr>
      <t>PFM0025V4 3L</t>
    </r>
  </si>
  <si>
    <t>OUTER JKT
+ POCKET BAG</t>
  </si>
  <si>
    <t>NON WOVEN</t>
  </si>
  <si>
    <r>
      <t>12mm FLAT METAL SNAP  
(</t>
    </r>
    <r>
      <rPr>
        <sz val="12"/>
        <rFont val="Calibri"/>
        <family val="2"/>
      </rPr>
      <t>female part)</t>
    </r>
  </si>
  <si>
    <t>JKT connection 
1x inside middle hood
(refer to hood detail page)</t>
  </si>
  <si>
    <r>
      <t xml:space="preserve">SIZE WOVEN LABEL </t>
    </r>
    <r>
      <rPr>
        <b/>
        <sz val="14"/>
        <color indexed="10"/>
        <rFont val="Calibri"/>
        <family val="2"/>
      </rPr>
      <t>MMG 
ALPHA WOMEN /TOP</t>
    </r>
  </si>
  <si>
    <t>LWS18-04</t>
  </si>
  <si>
    <t>LD ROCKLAND 3in1 PARKA</t>
  </si>
  <si>
    <t>1st sample measures the 12/03/2017</t>
  </si>
  <si>
    <t>Comments on 1st sample the 13/06/2017</t>
  </si>
  <si>
    <t xml:space="preserve">Front Hood </t>
  </si>
  <si>
    <t>Remove 2 zipper pocket + puller zipper, keep flap with snap.</t>
  </si>
  <si>
    <t>Keep fix fur, remove 12 velcro on front hood</t>
  </si>
  <si>
    <t>EIS15U-XMTRE01</t>
  </si>
  <si>
    <t>YF ZIPPER</t>
  </si>
  <si>
    <t>MMG WEBBING 5mm</t>
  </si>
  <si>
    <t>Change insulation fake down for padding SK2 quality 120G for body and 80G for sleeve and hood</t>
  </si>
  <si>
    <t>BODY</t>
  </si>
  <si>
    <t>SLEEVE - HODD</t>
  </si>
  <si>
    <r>
      <t xml:space="preserve">INSULATION 
</t>
    </r>
    <r>
      <rPr>
        <b/>
        <sz val="12"/>
        <color indexed="10"/>
        <rFont val="Calibri"/>
        <family val="2"/>
      </rPr>
      <t>PADDING SK2 QUALITY 120G</t>
    </r>
  </si>
  <si>
    <r>
      <t xml:space="preserve">INSULATION 
</t>
    </r>
    <r>
      <rPr>
        <b/>
        <sz val="12"/>
        <color indexed="10"/>
        <rFont val="Calibri"/>
        <family val="2"/>
      </rPr>
      <t>PADDING SK2 QUALITY 80G</t>
    </r>
  </si>
  <si>
    <t>120G</t>
  </si>
  <si>
    <t>80G</t>
  </si>
  <si>
    <t>Remove cuff seam on bottom sleeve + loop, keep tab + snap to adjust, make hem 3cm height</t>
  </si>
  <si>
    <t>Move down and toward front bottom pocket, refer to marking on sample</t>
  </si>
  <si>
    <t>Measures to improve for making 2nd sample</t>
  </si>
  <si>
    <t>* Reduce front breadth by 1,5cm</t>
  </si>
  <si>
    <t>* Reduce back breadth by 1cm</t>
  </si>
  <si>
    <t>* Increase front neck depht by 1cm</t>
  </si>
  <si>
    <t>* Increase hood height  on shoulder point by 2cm</t>
  </si>
  <si>
    <t>* Increase front hood height by 1cm</t>
  </si>
  <si>
    <t>Please increase your pattern lenght when is down or padded jacket (concider the puff), measures above is for finish product,</t>
  </si>
  <si>
    <t>* Increase sleeve lenght by 3cm to have 63cm finish</t>
  </si>
  <si>
    <t>Revised front cut out to give better shape on chest</t>
  </si>
  <si>
    <t>* Increase collar lenght on top by 2cm in total (on top of chin)</t>
  </si>
  <si>
    <t>Please make 2nd sample following comments</t>
  </si>
  <si>
    <t>* Increase bottom sleeve tab width (height) to have 4cm</t>
  </si>
  <si>
    <t>Insert front tab i/o patch</t>
  </si>
  <si>
    <t>ECLIPSE BLUE
8598</t>
  </si>
  <si>
    <t>SAPHIR</t>
  </si>
  <si>
    <t>NORTH SEA
8604</t>
  </si>
  <si>
    <t>BLUE SENSE</t>
  </si>
  <si>
    <t>POLAR BLUE</t>
  </si>
  <si>
    <t>RUBY RED
8601</t>
  </si>
  <si>
    <t>PORT ROYAL</t>
  </si>
  <si>
    <t>HORTENSIA</t>
  </si>
  <si>
    <t>HANG TAG LOW IMPACT</t>
  </si>
  <si>
    <t>HT394299-E</t>
  </si>
  <si>
    <r>
      <t xml:space="preserve">HANG TAG PFC </t>
    </r>
    <r>
      <rPr>
        <b/>
        <sz val="12"/>
        <rFont val="Calibri"/>
        <family val="2"/>
      </rPr>
      <t>FREE</t>
    </r>
  </si>
  <si>
    <t>HT394145-E</t>
  </si>
  <si>
    <t xml:space="preserve">Neckline / centered 
</t>
  </si>
  <si>
    <t>MAIN WOVEN LABEL big size</t>
  </si>
  <si>
    <t xml:space="preserve"> on pocket</t>
  </si>
  <si>
    <t>WHITE</t>
  </si>
  <si>
    <t>ECLIPSE BLUE
TAPE : 960
TEETH : DARK NICKEL</t>
  </si>
  <si>
    <t>NORTH SEA
TAPE : 579
TEETH : DARK NICKEL</t>
  </si>
  <si>
    <t>ANTIC SILVER</t>
  </si>
  <si>
    <t>BLACK</t>
  </si>
  <si>
    <t>LOCAL / MING SHYANG</t>
  </si>
  <si>
    <t>ECLIPSE BLUE
30055</t>
  </si>
  <si>
    <t>NORTH SEA
30060</t>
  </si>
  <si>
    <t>RUBY RED
F196</t>
  </si>
  <si>
    <t>Comments on 2nd sample in Taipei the 14/07/2017</t>
  </si>
  <si>
    <t>Remove full seam tape, use overlock + stitching</t>
  </si>
  <si>
    <t>Use mesh on top layer pocket bag, keep shell 1 on lining, stitch mesh at 4cm from the back</t>
  </si>
  <si>
    <t>Remove Technowarm Hang Tag</t>
  </si>
  <si>
    <t>Keep embroideries</t>
  </si>
  <si>
    <t>Remove Technowarm label</t>
  </si>
  <si>
    <t>Use new zipper puller ZP072</t>
  </si>
  <si>
    <t>POLAR BLUE
15-4717 TCX</t>
  </si>
  <si>
    <t>HORTENSIA
18-1635 TCX</t>
  </si>
  <si>
    <t>cord puller</t>
  </si>
  <si>
    <t>ZP072-E</t>
  </si>
  <si>
    <t>DRAGON TIMES</t>
  </si>
  <si>
    <t>1x Front zipper</t>
  </si>
  <si>
    <t>2nd sample measures the 24/07/2017</t>
  </si>
  <si>
    <r>
      <t xml:space="preserve">FRONT POCKET LENGHT </t>
    </r>
    <r>
      <rPr>
        <sz val="12"/>
        <color indexed="10"/>
        <rFont val="Calibri"/>
        <family val="2"/>
      </rPr>
      <t>AT 42CM FROM HPS</t>
    </r>
  </si>
  <si>
    <t>Move 6cm down hands pocket</t>
  </si>
  <si>
    <t>Comments on 2nd sample the 24/07/2017</t>
  </si>
  <si>
    <t>VA</t>
  </si>
  <si>
    <t>HOOD LENGHT</t>
  </si>
  <si>
    <t>Reduce hood lenght by 2cm to have 46cm</t>
  </si>
  <si>
    <t>VELCRO FEMALE ( rounded corner)
20x100mm</t>
  </si>
  <si>
    <t xml:space="preserve">Back hood adjustment
on  GARMENT  </t>
  </si>
  <si>
    <t>TONE ON TONE</t>
  </si>
  <si>
    <t>VELCRO MALE ( rounded corner)
20x60mm</t>
  </si>
  <si>
    <t xml:space="preserve">Back hood adjustment 
on  FLAP </t>
  </si>
  <si>
    <t>FAKE FUR
REF # F1G0405KLXE049N
Nanjing HG-Nice Gain Fabric Co.,Ltd</t>
  </si>
  <si>
    <t>NATUREL</t>
  </si>
  <si>
    <t>Measures to follow for BULK size M</t>
  </si>
  <si>
    <t>Reduce hood width by 1cm to have 24cm</t>
  </si>
  <si>
    <t>Increase front hood height by 1cm to have 35cm</t>
  </si>
  <si>
    <t>Reduce hood width by 1cm to have 25cm</t>
  </si>
  <si>
    <t>Reduce hood lenght by 3cm to have 47,5cm</t>
  </si>
  <si>
    <t>Add Back hood adjustement tab with velcro, because of fur, hood need to be adjust</t>
  </si>
  <si>
    <t>Remove adjsutement on front hood (Elastic, stopper, pearl and eyelet)</t>
  </si>
  <si>
    <t>Front zipper</t>
  </si>
  <si>
    <t>inside corporate HT</t>
  </si>
  <si>
    <t>Put some padding inside fur to make it bulky, to have round effect (not flat, no visible pleat)</t>
  </si>
  <si>
    <t>Please make hood swatch of inner jacket, with bulky fur (padding inside)</t>
  </si>
  <si>
    <t>RUBY RED
TAPE : 864
TEETH : DARK NICKEL</t>
  </si>
  <si>
    <t>highlight measured the 10/10/2017</t>
  </si>
  <si>
    <t>FULL SEAM TAPE</t>
  </si>
  <si>
    <t>TON/TON
GREY</t>
  </si>
  <si>
    <r>
      <t>SHELL 2</t>
    </r>
    <r>
      <rPr>
        <b/>
        <sz val="12"/>
        <color indexed="10"/>
        <rFont val="Calibri"/>
        <family val="2"/>
      </rPr>
      <t xml:space="preserve">
PR20 NYLON FD (BULK)</t>
    </r>
  </si>
  <si>
    <t>INSIGNA BLUE / LOCAL</t>
  </si>
  <si>
    <t>RUBY RED</t>
  </si>
  <si>
    <t>NORTH SEA</t>
  </si>
  <si>
    <t>ECLIPSE BLUE</t>
  </si>
  <si>
    <t>POLAR BLUE
464</t>
  </si>
  <si>
    <t>HANG TAG</t>
  </si>
  <si>
    <t>Hang tag corporate and climactive must be small # HT-394082-E &amp; HT394146-E</t>
  </si>
  <si>
    <t>Comments on SMS the 11/12/2017</t>
  </si>
  <si>
    <t>SMALL
HT-394082-E</t>
  </si>
  <si>
    <t>SMALL
HT394146-E</t>
  </si>
  <si>
    <t>Add full seam tape tone on tone GREY</t>
  </si>
  <si>
    <t>Front tab must be centered</t>
  </si>
  <si>
    <t>Give a room at woman breast (refer to red line on sketch patern)</t>
  </si>
  <si>
    <t xml:space="preserve">         Increase by 1cm side panel on chest line (cut out)</t>
  </si>
  <si>
    <t xml:space="preserve">         Make a dart 1,5cm depth on patern side panel (not on garment)</t>
  </si>
  <si>
    <t xml:space="preserve">         it will move down armhole </t>
  </si>
  <si>
    <t>MEASURES OUTER JACKET</t>
  </si>
  <si>
    <t>UB2</t>
  </si>
  <si>
    <t>COLLAR LENGHT AT TOP EDGE</t>
  </si>
  <si>
    <t>Increase front neck depth by 1cm to have 10cm i/o 9cm</t>
  </si>
  <si>
    <t>Increase collar lenght at top edge "UB2" by 2cm</t>
  </si>
  <si>
    <t>Increase armhole height by 1,5cm to have 23,5cm i/o 22cm</t>
  </si>
  <si>
    <t>Increase neck width by 1cm to have 21cm i/o 20cm</t>
  </si>
  <si>
    <t>Give a room at woman breast, increase side panel and front panel by 0,5cm each on chest line (cut out)</t>
  </si>
  <si>
    <t>Measures to follow for BULK</t>
  </si>
  <si>
    <t>MEASURES INNER JACKET</t>
  </si>
  <si>
    <t>Increase front neck depth by 0,5cm to have 9,5cm i/o 9cm</t>
  </si>
  <si>
    <t>Increase neck width by 1cm to have 20cm i/o 19cm</t>
  </si>
  <si>
    <t xml:space="preserve">               It will increase neckline lenght</t>
  </si>
  <si>
    <t>Increase collar height by 1cm to have 8cm i/o 7cm</t>
  </si>
  <si>
    <t>Please follow modification and send comformity sample to France</t>
  </si>
  <si>
    <t>V1</t>
  </si>
  <si>
    <t>On style NORTH SEA, embroideries colors must be more tone on tone use #464 i/o #30060</t>
  </si>
  <si>
    <t>COLORS INNER JACKET</t>
  </si>
  <si>
    <t>TO Amenda,</t>
    <phoneticPr fontId="26" type="noConversion"/>
  </si>
  <si>
    <t>銷樣</t>
    <phoneticPr fontId="26" type="noConversion"/>
  </si>
  <si>
    <t>大貨</t>
    <phoneticPr fontId="26" type="noConversion"/>
  </si>
  <si>
    <r>
      <rPr>
        <b/>
        <sz val="12"/>
        <color indexed="10"/>
        <rFont val="Calibri"/>
        <family val="2"/>
      </rPr>
      <t>OUTER PRODUCT</t>
    </r>
    <r>
      <rPr>
        <b/>
        <sz val="12"/>
        <rFont val="Calibri"/>
        <family val="2"/>
      </rPr>
      <t xml:space="preserve">      MEASUREMENTS IN CM   </t>
    </r>
    <r>
      <rPr>
        <b/>
        <sz val="36"/>
        <rFont val="細明體"/>
        <family val="3"/>
        <charset val="136"/>
      </rPr>
      <t>外夾克</t>
    </r>
    <phoneticPr fontId="26" type="noConversion"/>
  </si>
  <si>
    <t>上胸寬(領肩點下13cm)</t>
  </si>
  <si>
    <t>1/2胸圍(腋點量)</t>
  </si>
  <si>
    <t>1/2腰圍(領肩點下42cm)</t>
  </si>
  <si>
    <t>1/2臀圍(領肩點下54cm)</t>
  </si>
  <si>
    <t>1/2下襬(平量)</t>
  </si>
  <si>
    <t>前身長(領肩點量)</t>
  </si>
  <si>
    <t>單肩寬</t>
  </si>
  <si>
    <t>袖襱直量</t>
  </si>
  <si>
    <t>1/2袖寬(腋點垂直量)</t>
  </si>
  <si>
    <t>1/2肘寬(袖口上28cm)</t>
  </si>
  <si>
    <t>1/2袖口寬(平量)</t>
  </si>
  <si>
    <t>袖長(肩點量)</t>
  </si>
  <si>
    <t>後背寬(領肩點下13cm)</t>
  </si>
  <si>
    <t>後身長(後領圍中心量)</t>
  </si>
  <si>
    <t>後背剪接高(領肩點量)</t>
  </si>
  <si>
    <t>領寬</t>
  </si>
  <si>
    <t>前領深</t>
  </si>
  <si>
    <t>下領圍(不含拉鍊)</t>
  </si>
  <si>
    <t>前領高</t>
  </si>
  <si>
    <t>帽中長</t>
  </si>
  <si>
    <t>帽寬(領肩點上18cm)</t>
  </si>
  <si>
    <t>帽前高(開口處)</t>
  </si>
  <si>
    <t>帽高(領肩點)</t>
  </si>
  <si>
    <t>門襟拉鍊長</t>
  </si>
  <si>
    <t>側袋開口長</t>
  </si>
  <si>
    <r>
      <rPr>
        <b/>
        <sz val="22"/>
        <rFont val="細明體"/>
        <family val="3"/>
        <charset val="136"/>
      </rPr>
      <t>上領圍</t>
    </r>
    <r>
      <rPr>
        <b/>
        <sz val="22"/>
        <rFont val="Calibri"/>
        <family val="2"/>
      </rPr>
      <t>(</t>
    </r>
    <r>
      <rPr>
        <b/>
        <sz val="22"/>
        <rFont val="細明體"/>
        <family val="3"/>
        <charset val="136"/>
      </rPr>
      <t>不含拉鍊</t>
    </r>
    <r>
      <rPr>
        <b/>
        <sz val="22"/>
        <rFont val="Calibri"/>
        <family val="2"/>
      </rPr>
      <t>)</t>
    </r>
    <phoneticPr fontId="26" type="noConversion"/>
  </si>
  <si>
    <r>
      <rPr>
        <b/>
        <sz val="12"/>
        <color indexed="10"/>
        <rFont val="Calibri"/>
        <family val="2"/>
      </rPr>
      <t>INNER PRODUCT</t>
    </r>
    <r>
      <rPr>
        <b/>
        <sz val="12"/>
        <rFont val="Calibri"/>
        <family val="2"/>
      </rPr>
      <t xml:space="preserve">      MEASUREMENTS IN CM  </t>
    </r>
    <r>
      <rPr>
        <b/>
        <sz val="36"/>
        <rFont val="細明體"/>
        <family val="3"/>
        <charset val="136"/>
      </rPr>
      <t>內夾克</t>
    </r>
    <phoneticPr fontId="26" type="noConversion"/>
  </si>
  <si>
    <t>吊牌改為用#HT-394082-E (i/o #HT-394081-E)</t>
    <phoneticPr fontId="25" type="noConversion"/>
  </si>
  <si>
    <t>吊牌改為用#HT-394146-E (i/o #HT-394133-E)</t>
    <phoneticPr fontId="25" type="noConversion"/>
  </si>
  <si>
    <t>整件全封條</t>
    <phoneticPr fontId="26" type="noConversion"/>
  </si>
  <si>
    <t>Increase by 1cm side panel on chest line (cut out)</t>
    <phoneticPr fontId="26" type="noConversion"/>
  </si>
  <si>
    <t>Make a dart 1,5cm depth on patern side panel (not on garment)</t>
    <phoneticPr fontId="26" type="noConversion"/>
  </si>
  <si>
    <t xml:space="preserve">it will move down armhole </t>
    <phoneticPr fontId="26" type="noConversion"/>
  </si>
  <si>
    <t>前胸須作出空間 ( 參考左圖紅線標示)</t>
    <phoneticPr fontId="25" type="noConversion"/>
  </si>
  <si>
    <t>脇邊胸線位置增加1CM</t>
    <phoneticPr fontId="25" type="noConversion"/>
  </si>
  <si>
    <t>在脇邊的紙版上打褶1.5CM ( 如左圖紅線標示)</t>
    <phoneticPr fontId="25" type="noConversion"/>
  </si>
  <si>
    <t>外擋風片位置必須置中</t>
    <phoneticPr fontId="25" type="noConversion"/>
  </si>
  <si>
    <t>袖襱位置會因此下移</t>
    <phoneticPr fontId="25" type="noConversion"/>
  </si>
  <si>
    <t>請依照以上修正後寄核可樣(外夾)至法國</t>
    <phoneticPr fontId="25" type="noConversion"/>
  </si>
  <si>
    <t>內夾克</t>
    <phoneticPr fontId="25" type="noConversion"/>
  </si>
  <si>
    <t>外夾尺寸</t>
    <phoneticPr fontId="25" type="noConversion"/>
  </si>
  <si>
    <t>前領深增加1CM, 改為10CM</t>
    <phoneticPr fontId="25" type="noConversion"/>
  </si>
  <si>
    <t>領寬增加1CM , 改為21CM</t>
    <phoneticPr fontId="25" type="noConversion"/>
  </si>
  <si>
    <t>袖襱直量增加1.5CM, 改為23.5CM</t>
    <phoneticPr fontId="25" type="noConversion"/>
  </si>
  <si>
    <t>上領圍"UB2"(不含拉鍊)增加2CM, 改為59CM</t>
    <phoneticPr fontId="25" type="noConversion"/>
  </si>
  <si>
    <t>前胸須作出空間 ( 參考左圖紅線標示)</t>
  </si>
  <si>
    <t>內夾克配色</t>
    <phoneticPr fontId="25" type="noConversion"/>
  </si>
  <si>
    <t>色組#8604, 繡花線色改為#464 (i/o #30060)</t>
    <phoneticPr fontId="25" type="noConversion"/>
  </si>
  <si>
    <t>內夾尺寸</t>
    <phoneticPr fontId="25" type="noConversion"/>
  </si>
  <si>
    <t>前領深增加0.5CM, 改為9.5CM</t>
    <phoneticPr fontId="25" type="noConversion"/>
  </si>
  <si>
    <t>領寬增加1CM , 改為20CM</t>
    <phoneticPr fontId="25" type="noConversion"/>
  </si>
  <si>
    <t>下領圍會因此增加</t>
    <phoneticPr fontId="25" type="noConversion"/>
  </si>
  <si>
    <t>1/2肘寬(袖口上27cm)</t>
  </si>
  <si>
    <t>1/2袖口寬(拉量)</t>
  </si>
  <si>
    <t>前領高增加1CM, 改為8CM</t>
    <phoneticPr fontId="25" type="noConversion"/>
  </si>
  <si>
    <t>脇邊和前身片胸線位置各增加0.5CM</t>
    <phoneticPr fontId="25" type="noConversion"/>
  </si>
  <si>
    <t>fm Elsa 12/21/17</t>
    <phoneticPr fontId="26" type="noConversion"/>
  </si>
  <si>
    <t>外夾克</t>
    <phoneticPr fontId="26" type="noConversion"/>
  </si>
  <si>
    <t>內夾克</t>
    <phoneticPr fontId="2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</si>
</sst>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84" formatCode="#,##0&quot; cm&quot;"/>
    <numFmt numFmtId="185" formatCode="#,##0&quot;cm&quot;"/>
    <numFmt numFmtId="186" formatCode="0_ ;[Red]\-0\ "/>
    <numFmt numFmtId="188" formatCode="0.0_ ;[Red]\-0.0\ "/>
  </numFmts>
  <fonts count="105" x14ac:knownFonts="1">
    <font>
      <sz val="9"/>
      <color theme="1"/>
      <name val="新細明體"/>
      <family val="1"/>
      <charset val="136"/>
      <scheme val="minor"/>
    </font>
    <font>
      <sz val="11"/>
      <color indexed="8"/>
      <name val="Calibri"/>
      <family val="2"/>
    </font>
    <font>
      <sz val="10"/>
      <name val="Arial"/>
      <family val="2"/>
    </font>
    <font>
      <b/>
      <sz val="10"/>
      <name val="Calibri"/>
      <family val="2"/>
    </font>
    <font>
      <sz val="12"/>
      <color indexed="10"/>
      <name val="Calibri"/>
      <family val="2"/>
    </font>
    <font>
      <b/>
      <sz val="12"/>
      <color indexed="8"/>
      <name val="Calibri"/>
      <family val="2"/>
    </font>
    <font>
      <sz val="12"/>
      <color indexed="8"/>
      <name val="Calibri"/>
      <family val="2"/>
    </font>
    <font>
      <b/>
      <sz val="12"/>
      <color indexed="10"/>
      <name val="Calibri"/>
      <family val="2"/>
    </font>
    <font>
      <b/>
      <sz val="12"/>
      <name val="Calibri"/>
      <family val="2"/>
    </font>
    <font>
      <b/>
      <sz val="14"/>
      <color indexed="10"/>
      <name val="Calibri"/>
      <family val="2"/>
    </font>
    <font>
      <b/>
      <sz val="12"/>
      <color indexed="10"/>
      <name val="Calibri"/>
      <family val="2"/>
    </font>
    <font>
      <b/>
      <sz val="14"/>
      <color indexed="10"/>
      <name val="Calibri"/>
      <family val="2"/>
    </font>
    <font>
      <sz val="12"/>
      <name val="Calibri"/>
      <family val="2"/>
    </font>
    <font>
      <b/>
      <sz val="14"/>
      <color indexed="8"/>
      <name val="Calibri"/>
      <family val="2"/>
    </font>
    <font>
      <sz val="10"/>
      <name val="Calibri"/>
      <family val="2"/>
    </font>
    <font>
      <b/>
      <sz val="16"/>
      <color indexed="10"/>
      <name val="Calibri"/>
      <family val="2"/>
    </font>
    <font>
      <b/>
      <sz val="14"/>
      <name val="Calibri"/>
      <family val="2"/>
    </font>
    <font>
      <b/>
      <u/>
      <sz val="14"/>
      <color indexed="12"/>
      <name val="Calibri"/>
      <family val="2"/>
    </font>
    <font>
      <sz val="9"/>
      <name val="Calibri"/>
      <family val="2"/>
    </font>
    <font>
      <sz val="14"/>
      <color indexed="8"/>
      <name val="Calibri"/>
      <family val="2"/>
    </font>
    <font>
      <b/>
      <sz val="11"/>
      <name val="Calibri"/>
      <family val="2"/>
    </font>
    <font>
      <b/>
      <sz val="12"/>
      <color indexed="10"/>
      <name val="Calibri"/>
      <family val="2"/>
    </font>
    <font>
      <b/>
      <sz val="14"/>
      <color indexed="10"/>
      <name val="Calibri"/>
      <family val="2"/>
    </font>
    <font>
      <sz val="12"/>
      <color indexed="10"/>
      <name val="Calibri"/>
      <family val="2"/>
    </font>
    <font>
      <b/>
      <sz val="12"/>
      <name val="新細明體"/>
      <family val="1"/>
      <charset val="136"/>
    </font>
    <font>
      <sz val="9"/>
      <name val="新細明體"/>
      <family val="1"/>
      <charset val="136"/>
    </font>
    <font>
      <sz val="9"/>
      <name val="新細明體"/>
      <family val="1"/>
      <charset val="136"/>
    </font>
    <font>
      <b/>
      <sz val="22"/>
      <name val="細明體"/>
      <family val="3"/>
      <charset val="136"/>
    </font>
    <font>
      <b/>
      <sz val="36"/>
      <name val="細明體"/>
      <family val="3"/>
      <charset val="136"/>
    </font>
    <font>
      <b/>
      <sz val="24"/>
      <color indexed="10"/>
      <name val="Calibri"/>
      <family val="2"/>
    </font>
    <font>
      <b/>
      <sz val="22"/>
      <name val="Calibri"/>
      <family val="2"/>
    </font>
    <font>
      <sz val="24"/>
      <name val="Calibri"/>
      <family val="2"/>
    </font>
    <font>
      <b/>
      <sz val="24"/>
      <name val="Calibri"/>
      <family val="2"/>
    </font>
    <font>
      <b/>
      <sz val="20"/>
      <name val="Calibri"/>
      <family val="2"/>
    </font>
    <font>
      <b/>
      <sz val="22"/>
      <color indexed="8"/>
      <name val="Calibri"/>
      <family val="2"/>
    </font>
    <font>
      <b/>
      <sz val="20"/>
      <color indexed="10"/>
      <name val="Calibri"/>
      <family val="2"/>
    </font>
    <font>
      <b/>
      <sz val="26"/>
      <name val="細明體"/>
      <family val="3"/>
      <charset val="136"/>
    </font>
    <font>
      <sz val="9"/>
      <color theme="1"/>
      <name val="新細明體"/>
      <family val="1"/>
      <charset val="136"/>
      <scheme val="minor"/>
    </font>
    <font>
      <sz val="11"/>
      <color theme="1"/>
      <name val="新細明體"/>
      <family val="1"/>
      <charset val="136"/>
      <scheme val="minor"/>
    </font>
    <font>
      <b/>
      <sz val="9"/>
      <color rgb="FFFF0000"/>
      <name val="Comic Sans MS"/>
      <family val="4"/>
    </font>
    <font>
      <b/>
      <sz val="11"/>
      <color theme="1"/>
      <name val="新細明體"/>
      <family val="1"/>
      <charset val="136"/>
      <scheme val="minor"/>
    </font>
    <font>
      <b/>
      <sz val="9"/>
      <color theme="1"/>
      <name val="新細明體"/>
      <family val="1"/>
      <charset val="136"/>
      <scheme val="minor"/>
    </font>
    <font>
      <b/>
      <sz val="14"/>
      <color theme="1"/>
      <name val="新細明體"/>
      <family val="1"/>
      <charset val="136"/>
      <scheme val="minor"/>
    </font>
    <font>
      <b/>
      <sz val="12"/>
      <color theme="1"/>
      <name val="新細明體"/>
      <family val="1"/>
      <charset val="136"/>
      <scheme val="minor"/>
    </font>
    <font>
      <sz val="12"/>
      <color theme="1"/>
      <name val="新細明體"/>
      <family val="1"/>
      <charset val="136"/>
      <scheme val="minor"/>
    </font>
    <font>
      <sz val="11"/>
      <name val="新細明體"/>
      <family val="1"/>
      <charset val="136"/>
      <scheme val="minor"/>
    </font>
    <font>
      <b/>
      <sz val="12"/>
      <color rgb="FFFF0000"/>
      <name val="新細明體"/>
      <family val="1"/>
      <charset val="136"/>
      <scheme val="minor"/>
    </font>
    <font>
      <b/>
      <sz val="8"/>
      <color rgb="FFFF0000"/>
      <name val="新細明體"/>
      <family val="1"/>
      <charset val="136"/>
      <scheme val="minor"/>
    </font>
    <font>
      <b/>
      <sz val="8"/>
      <color theme="1"/>
      <name val="新細明體"/>
      <family val="1"/>
      <charset val="136"/>
      <scheme val="minor"/>
    </font>
    <font>
      <b/>
      <sz val="9"/>
      <color theme="1"/>
      <name val="Comic Sans MS"/>
      <family val="4"/>
    </font>
    <font>
      <b/>
      <sz val="12"/>
      <name val="新細明體"/>
      <family val="1"/>
      <charset val="136"/>
      <scheme val="minor"/>
    </font>
    <font>
      <b/>
      <sz val="20"/>
      <color theme="1"/>
      <name val="新細明體"/>
      <family val="1"/>
      <charset val="136"/>
      <scheme val="minor"/>
    </font>
    <font>
      <b/>
      <sz val="20"/>
      <color rgb="FFFF0000"/>
      <name val="新細明體"/>
      <family val="1"/>
      <charset val="136"/>
      <scheme val="minor"/>
    </font>
    <font>
      <b/>
      <sz val="14"/>
      <color rgb="FFFF0000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b/>
      <sz val="12"/>
      <color rgb="FF0000FF"/>
      <name val="新細明體"/>
      <family val="1"/>
      <charset val="136"/>
      <scheme val="minor"/>
    </font>
    <font>
      <sz val="10"/>
      <color theme="1"/>
      <name val="新細明體"/>
      <family val="1"/>
      <charset val="136"/>
      <scheme val="minor"/>
    </font>
    <font>
      <sz val="10"/>
      <name val="新細明體"/>
      <family val="1"/>
      <charset val="136"/>
      <scheme val="minor"/>
    </font>
    <font>
      <b/>
      <sz val="10"/>
      <name val="新細明體"/>
      <family val="1"/>
      <charset val="136"/>
      <scheme val="minor"/>
    </font>
    <font>
      <sz val="8"/>
      <color rgb="FFFF0000"/>
      <name val="新細明體"/>
      <family val="1"/>
      <charset val="136"/>
      <scheme val="minor"/>
    </font>
    <font>
      <b/>
      <sz val="11"/>
      <color rgb="FF0000FF"/>
      <name val="新細明體"/>
      <family val="1"/>
      <charset val="136"/>
      <scheme val="minor"/>
    </font>
    <font>
      <b/>
      <sz val="9"/>
      <color rgb="FF0000FF"/>
      <name val="新細明體"/>
      <family val="1"/>
      <charset val="136"/>
      <scheme val="minor"/>
    </font>
    <font>
      <sz val="9"/>
      <color theme="0" tint="-0.499984740745262"/>
      <name val="新細明體"/>
      <family val="1"/>
      <charset val="136"/>
      <scheme val="minor"/>
    </font>
    <font>
      <sz val="9"/>
      <name val="新細明體"/>
      <family val="1"/>
      <charset val="136"/>
      <scheme val="minor"/>
    </font>
    <font>
      <b/>
      <sz val="9"/>
      <name val="新細明體"/>
      <family val="1"/>
      <charset val="136"/>
      <scheme val="minor"/>
    </font>
    <font>
      <sz val="12"/>
      <color rgb="FFFF0000"/>
      <name val="新細明體"/>
      <family val="1"/>
      <charset val="136"/>
      <scheme val="minor"/>
    </font>
    <font>
      <sz val="9"/>
      <color rgb="FFFF0000"/>
      <name val="新細明體"/>
      <family val="1"/>
      <charset val="136"/>
      <scheme val="minor"/>
    </font>
    <font>
      <sz val="14"/>
      <color theme="0" tint="-0.499984740745262"/>
      <name val="新細明體"/>
      <family val="1"/>
      <charset val="136"/>
      <scheme val="minor"/>
    </font>
    <font>
      <b/>
      <sz val="14"/>
      <color theme="0" tint="-0.499984740745262"/>
      <name val="新細明體"/>
      <family val="1"/>
      <charset val="136"/>
      <scheme val="minor"/>
    </font>
    <font>
      <b/>
      <sz val="10"/>
      <color rgb="FFFF0000"/>
      <name val="Calibri"/>
      <family val="2"/>
    </font>
    <font>
      <sz val="10"/>
      <color rgb="FFFF0000"/>
      <name val="Calibri"/>
      <family val="2"/>
    </font>
    <font>
      <b/>
      <sz val="9"/>
      <color theme="0" tint="-0.499984740745262"/>
      <name val="新細明體"/>
      <family val="1"/>
      <charset val="136"/>
      <scheme val="minor"/>
    </font>
    <font>
      <sz val="14"/>
      <color theme="1"/>
      <name val="新細明體"/>
      <family val="1"/>
      <charset val="136"/>
      <scheme val="minor"/>
    </font>
    <font>
      <sz val="14"/>
      <color rgb="FFFF0000"/>
      <name val="新細明體"/>
      <family val="1"/>
      <charset val="136"/>
      <scheme val="minor"/>
    </font>
    <font>
      <b/>
      <sz val="11"/>
      <color rgb="FFFF0000"/>
      <name val="新細明體"/>
      <family val="1"/>
      <charset val="136"/>
      <scheme val="minor"/>
    </font>
    <font>
      <b/>
      <sz val="12"/>
      <color rgb="FFFF0000"/>
      <name val="Calibri"/>
      <family val="2"/>
    </font>
    <font>
      <b/>
      <sz val="12"/>
      <color theme="0"/>
      <name val="新細明體"/>
      <family val="1"/>
      <charset val="136"/>
      <scheme val="minor"/>
    </font>
    <font>
      <b/>
      <sz val="12"/>
      <color theme="0" tint="-0.499984740745262"/>
      <name val="新細明體"/>
      <family val="1"/>
      <charset val="136"/>
      <scheme val="minor"/>
    </font>
    <font>
      <b/>
      <sz val="10"/>
      <color rgb="FFFF0000"/>
      <name val="新細明體"/>
      <family val="1"/>
      <charset val="136"/>
      <scheme val="minor"/>
    </font>
    <font>
      <b/>
      <sz val="9"/>
      <color rgb="FFFF0000"/>
      <name val="新細明體"/>
      <family val="1"/>
      <charset val="136"/>
      <scheme val="minor"/>
    </font>
    <font>
      <sz val="14"/>
      <name val="新細明體"/>
      <family val="1"/>
      <charset val="136"/>
      <scheme val="minor"/>
    </font>
    <font>
      <b/>
      <sz val="14"/>
      <color rgb="FF0000FF"/>
      <name val="Calibri"/>
      <family val="2"/>
    </font>
    <font>
      <b/>
      <sz val="14"/>
      <color rgb="FFFF0000"/>
      <name val="Calibri"/>
      <family val="2"/>
    </font>
    <font>
      <u/>
      <sz val="14"/>
      <color theme="0" tint="-0.499984740745262"/>
      <name val="新細明體"/>
      <family val="1"/>
      <charset val="136"/>
      <scheme val="minor"/>
    </font>
    <font>
      <b/>
      <u/>
      <sz val="18"/>
      <color theme="0" tint="-0.499984740745262"/>
      <name val="新細明體"/>
      <family val="1"/>
      <charset val="136"/>
      <scheme val="minor"/>
    </font>
    <font>
      <b/>
      <sz val="14"/>
      <color theme="0" tint="-0.499984740745262"/>
      <name val="Calibri"/>
      <family val="2"/>
    </font>
    <font>
      <sz val="12"/>
      <color theme="1"/>
      <name val="Calibri"/>
      <family val="2"/>
    </font>
    <font>
      <sz val="12"/>
      <color rgb="FFFF0000"/>
      <name val="Calibri"/>
      <family val="2"/>
    </font>
    <font>
      <b/>
      <sz val="14"/>
      <name val="新細明體"/>
      <family val="1"/>
      <charset val="136"/>
      <scheme val="minor"/>
    </font>
    <font>
      <u/>
      <sz val="14"/>
      <color rgb="FFFF0000"/>
      <name val="新細明體"/>
      <family val="1"/>
      <charset val="136"/>
      <scheme val="minor"/>
    </font>
    <font>
      <sz val="20"/>
      <color theme="1"/>
      <name val="新細明體"/>
      <family val="1"/>
      <charset val="136"/>
      <scheme val="minor"/>
    </font>
    <font>
      <b/>
      <sz val="22"/>
      <color rgb="FFFF0000"/>
      <name val="新細明體"/>
      <family val="1"/>
      <charset val="136"/>
      <scheme val="minor"/>
    </font>
    <font>
      <b/>
      <sz val="22"/>
      <color theme="1"/>
      <name val="新細明體"/>
      <family val="1"/>
      <charset val="136"/>
      <scheme val="minor"/>
    </font>
    <font>
      <b/>
      <sz val="16"/>
      <color rgb="FFFF0000"/>
      <name val="新細明體"/>
      <family val="1"/>
      <charset val="136"/>
      <scheme val="minor"/>
    </font>
    <font>
      <b/>
      <sz val="24"/>
      <color rgb="FFFF0000"/>
      <name val="新細明體"/>
      <family val="1"/>
      <charset val="136"/>
      <scheme val="minor"/>
    </font>
    <font>
      <b/>
      <sz val="24"/>
      <color rgb="FFFF0000"/>
      <name val="Calibri"/>
      <family val="2"/>
    </font>
    <font>
      <sz val="24"/>
      <color rgb="FFFF0000"/>
      <name val="Calibri"/>
      <family val="2"/>
    </font>
    <font>
      <b/>
      <sz val="22"/>
      <name val="新細明體"/>
      <family val="1"/>
      <charset val="136"/>
      <scheme val="minor"/>
    </font>
    <font>
      <b/>
      <sz val="18"/>
      <color theme="1"/>
      <name val="新細明體"/>
      <family val="1"/>
      <charset val="136"/>
      <scheme val="minor"/>
    </font>
    <font>
      <b/>
      <sz val="24"/>
      <name val="新細明體"/>
      <family val="1"/>
      <charset val="136"/>
      <scheme val="minor"/>
    </font>
    <font>
      <b/>
      <sz val="24"/>
      <color theme="1"/>
      <name val="新細明體"/>
      <family val="1"/>
      <charset val="136"/>
      <scheme val="minor"/>
    </font>
    <font>
      <sz val="24"/>
      <name val="新細明體"/>
      <family val="1"/>
      <charset val="136"/>
      <scheme val="minor"/>
    </font>
    <font>
      <sz val="24"/>
      <color theme="1"/>
      <name val="新細明體"/>
      <family val="1"/>
      <charset val="136"/>
      <scheme val="minor"/>
    </font>
    <font>
      <b/>
      <sz val="16"/>
      <color theme="1"/>
      <name val="新細明體"/>
      <family val="1"/>
      <charset val="136"/>
      <scheme val="minor"/>
    </font>
    <font>
      <b/>
      <sz val="20"/>
      <color rgb="FFFF0000"/>
      <name val="Calibri"/>
      <family val="2"/>
    </font>
  </fonts>
  <fills count="11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</fills>
  <borders count="50">
    <border>
      <left/>
      <right/>
      <top/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</borders>
  <cellStyleXfs count="20">
    <xf numFmtId="0" fontId="0" fillId="0" borderId="0"/>
    <xf numFmtId="0" fontId="2" fillId="0" borderId="0"/>
    <xf numFmtId="0" fontId="2" fillId="0" borderId="0"/>
    <xf numFmtId="0" fontId="2" fillId="0" borderId="0"/>
    <xf numFmtId="0" fontId="37" fillId="0" borderId="0"/>
    <xf numFmtId="0" fontId="38" fillId="0" borderId="0"/>
    <xf numFmtId="0" fontId="38" fillId="0" borderId="0"/>
    <xf numFmtId="0" fontId="38" fillId="0" borderId="0"/>
    <xf numFmtId="0" fontId="38" fillId="0" borderId="0"/>
    <xf numFmtId="0" fontId="38" fillId="0" borderId="0"/>
    <xf numFmtId="0" fontId="38" fillId="0" borderId="0"/>
    <xf numFmtId="0" fontId="38" fillId="0" borderId="0"/>
    <xf numFmtId="0" fontId="38" fillId="0" borderId="0"/>
    <xf numFmtId="0" fontId="38" fillId="0" borderId="0"/>
    <xf numFmtId="0" fontId="38" fillId="0" borderId="0"/>
    <xf numFmtId="0" fontId="38" fillId="0" borderId="0"/>
    <xf numFmtId="0" fontId="38" fillId="0" borderId="0"/>
    <xf numFmtId="0" fontId="38" fillId="0" borderId="0"/>
    <xf numFmtId="0" fontId="38" fillId="0" borderId="0"/>
    <xf numFmtId="0" fontId="39" fillId="0" borderId="1" applyBorder="0"/>
  </cellStyleXfs>
  <cellXfs count="696">
    <xf numFmtId="0" fontId="0" fillId="0" borderId="0" xfId="0"/>
    <xf numFmtId="0" fontId="0" fillId="0" borderId="0" xfId="0" applyAlignment="1">
      <alignment vertical="center"/>
    </xf>
    <xf numFmtId="0" fontId="38" fillId="0" borderId="0" xfId="0" applyFont="1" applyAlignment="1">
      <alignment vertical="center"/>
    </xf>
    <xf numFmtId="0" fontId="41" fillId="0" borderId="0" xfId="0" applyFont="1" applyAlignment="1">
      <alignment vertical="center"/>
    </xf>
    <xf numFmtId="0" fontId="42" fillId="0" borderId="0" xfId="0" applyFont="1" applyAlignment="1">
      <alignment vertical="center"/>
    </xf>
    <xf numFmtId="0" fontId="0" fillId="0" borderId="2" xfId="0" applyBorder="1" applyAlignment="1">
      <alignment vertical="center"/>
    </xf>
    <xf numFmtId="0" fontId="0" fillId="0" borderId="0" xfId="0" applyBorder="1" applyAlignment="1">
      <alignment vertical="center"/>
    </xf>
    <xf numFmtId="0" fontId="0" fillId="0" borderId="3" xfId="0" applyBorder="1" applyAlignment="1">
      <alignment vertical="center"/>
    </xf>
    <xf numFmtId="0" fontId="42" fillId="0" borderId="0" xfId="0" applyFont="1" applyBorder="1" applyAlignment="1">
      <alignment vertical="center"/>
    </xf>
    <xf numFmtId="0" fontId="43" fillId="0" borderId="0" xfId="0" applyFont="1" applyBorder="1" applyAlignment="1">
      <alignment vertical="center"/>
    </xf>
    <xf numFmtId="0" fontId="44" fillId="0" borderId="0" xfId="0" applyFont="1" applyBorder="1" applyAlignment="1">
      <alignment vertical="center"/>
    </xf>
    <xf numFmtId="0" fontId="45" fillId="0" borderId="0" xfId="0" applyFont="1" applyAlignment="1">
      <alignment vertical="center"/>
    </xf>
    <xf numFmtId="0" fontId="46" fillId="0" borderId="0" xfId="0" applyFont="1" applyBorder="1" applyAlignment="1">
      <alignment vertical="center"/>
    </xf>
    <xf numFmtId="0" fontId="47" fillId="0" borderId="0" xfId="0" applyFont="1" applyBorder="1" applyAlignment="1">
      <alignment vertical="center"/>
    </xf>
    <xf numFmtId="0" fontId="48" fillId="0" borderId="0" xfId="0" applyFont="1" applyBorder="1" applyAlignment="1">
      <alignment vertical="center" wrapText="1"/>
    </xf>
    <xf numFmtId="0" fontId="48" fillId="0" borderId="0" xfId="0" applyFont="1" applyBorder="1" applyAlignment="1">
      <alignment vertical="center"/>
    </xf>
    <xf numFmtId="0" fontId="47" fillId="0" borderId="0" xfId="0" applyFont="1" applyBorder="1" applyAlignment="1">
      <alignment vertical="center" wrapText="1"/>
    </xf>
    <xf numFmtId="0" fontId="49" fillId="0" borderId="0" xfId="0" applyFont="1" applyBorder="1" applyAlignment="1">
      <alignment vertical="center"/>
    </xf>
    <xf numFmtId="0" fontId="50" fillId="5" borderId="4" xfId="0" applyFont="1" applyFill="1" applyBorder="1" applyAlignment="1">
      <alignment horizontal="center" vertical="center"/>
    </xf>
    <xf numFmtId="0" fontId="45" fillId="0" borderId="0" xfId="0" applyFont="1" applyAlignment="1"/>
    <xf numFmtId="0" fontId="42" fillId="6" borderId="5" xfId="0" applyFont="1" applyFill="1" applyBorder="1" applyAlignment="1">
      <alignment vertical="center"/>
    </xf>
    <xf numFmtId="0" fontId="38" fillId="6" borderId="5" xfId="0" applyFont="1" applyFill="1" applyBorder="1" applyAlignment="1">
      <alignment vertical="center"/>
    </xf>
    <xf numFmtId="0" fontId="0" fillId="0" borderId="0" xfId="0" applyBorder="1"/>
    <xf numFmtId="0" fontId="41" fillId="0" borderId="0" xfId="0" applyFont="1" applyBorder="1" applyAlignment="1">
      <alignment vertical="center"/>
    </xf>
    <xf numFmtId="0" fontId="0" fillId="0" borderId="0" xfId="0" applyAlignment="1"/>
    <xf numFmtId="0" fontId="38" fillId="0" borderId="0" xfId="0" applyFont="1" applyAlignment="1"/>
    <xf numFmtId="0" fontId="44" fillId="0" borderId="6" xfId="0" applyFont="1" applyBorder="1" applyAlignment="1">
      <alignment vertical="center"/>
    </xf>
    <xf numFmtId="0" fontId="44" fillId="0" borderId="0" xfId="0" applyFont="1" applyBorder="1"/>
    <xf numFmtId="0" fontId="0" fillId="0" borderId="0" xfId="0" applyFill="1" applyBorder="1"/>
    <xf numFmtId="0" fontId="46" fillId="0" borderId="0" xfId="19" applyFont="1" applyBorder="1"/>
    <xf numFmtId="0" fontId="0" fillId="0" borderId="7" xfId="0" applyBorder="1" applyAlignment="1">
      <alignment vertical="center"/>
    </xf>
    <xf numFmtId="0" fontId="51" fillId="5" borderId="8" xfId="0" applyFont="1" applyFill="1" applyBorder="1" applyAlignment="1">
      <alignment horizontal="left" vertical="center" indent="8"/>
    </xf>
    <xf numFmtId="0" fontId="0" fillId="5" borderId="8" xfId="0" applyFill="1" applyBorder="1" applyAlignment="1">
      <alignment vertical="center"/>
    </xf>
    <xf numFmtId="0" fontId="0" fillId="5" borderId="9" xfId="0" applyFill="1" applyBorder="1" applyAlignment="1">
      <alignment vertical="center"/>
    </xf>
    <xf numFmtId="0" fontId="52" fillId="5" borderId="8" xfId="0" applyFont="1" applyFill="1" applyBorder="1" applyAlignment="1">
      <alignment horizontal="left" vertical="center" indent="1"/>
    </xf>
    <xf numFmtId="0" fontId="0" fillId="5" borderId="10" xfId="0" applyFill="1" applyBorder="1" applyAlignment="1">
      <alignment vertical="center"/>
    </xf>
    <xf numFmtId="0" fontId="0" fillId="5" borderId="7" xfId="0" applyFill="1" applyBorder="1" applyAlignment="1">
      <alignment vertical="center"/>
    </xf>
    <xf numFmtId="0" fontId="0" fillId="5" borderId="6" xfId="0" applyFill="1" applyBorder="1" applyAlignment="1">
      <alignment vertical="center"/>
    </xf>
    <xf numFmtId="0" fontId="44" fillId="0" borderId="7" xfId="0" applyFont="1" applyFill="1" applyBorder="1" applyAlignment="1">
      <alignment vertical="center"/>
    </xf>
    <xf numFmtId="0" fontId="44" fillId="0" borderId="6" xfId="0" applyFont="1" applyFill="1" applyBorder="1" applyAlignment="1">
      <alignment vertical="center"/>
    </xf>
    <xf numFmtId="0" fontId="44" fillId="0" borderId="2" xfId="0" applyFont="1" applyFill="1" applyBorder="1" applyAlignment="1">
      <alignment vertical="center"/>
    </xf>
    <xf numFmtId="0" fontId="44" fillId="0" borderId="0" xfId="0" applyFont="1" applyFill="1" applyBorder="1" applyAlignment="1">
      <alignment vertical="center"/>
    </xf>
    <xf numFmtId="0" fontId="0" fillId="0" borderId="2" xfId="0" applyFill="1" applyBorder="1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6" xfId="0" applyBorder="1" applyAlignment="1">
      <alignment vertical="center"/>
    </xf>
    <xf numFmtId="0" fontId="0" fillId="0" borderId="11" xfId="0" applyBorder="1" applyAlignment="1">
      <alignment vertical="center"/>
    </xf>
    <xf numFmtId="0" fontId="51" fillId="5" borderId="6" xfId="0" applyFont="1" applyFill="1" applyBorder="1" applyAlignment="1">
      <alignment horizontal="left" vertical="center" indent="2"/>
    </xf>
    <xf numFmtId="0" fontId="44" fillId="0" borderId="11" xfId="0" applyFont="1" applyFill="1" applyBorder="1" applyAlignment="1">
      <alignment vertical="center"/>
    </xf>
    <xf numFmtId="0" fontId="44" fillId="0" borderId="3" xfId="0" applyFont="1" applyFill="1" applyBorder="1" applyAlignment="1">
      <alignment vertical="center"/>
    </xf>
    <xf numFmtId="0" fontId="0" fillId="0" borderId="3" xfId="0" applyFill="1" applyBorder="1" applyAlignment="1">
      <alignment vertical="center"/>
    </xf>
    <xf numFmtId="0" fontId="0" fillId="0" borderId="12" xfId="0" applyFill="1" applyBorder="1" applyAlignment="1">
      <alignment vertical="center"/>
    </xf>
    <xf numFmtId="0" fontId="0" fillId="0" borderId="13" xfId="0" applyFill="1" applyBorder="1" applyAlignment="1">
      <alignment vertical="center"/>
    </xf>
    <xf numFmtId="0" fontId="0" fillId="0" borderId="14" xfId="0" applyFill="1" applyBorder="1" applyAlignment="1">
      <alignment vertical="center"/>
    </xf>
    <xf numFmtId="0" fontId="43" fillId="0" borderId="15" xfId="0" applyFont="1" applyFill="1" applyBorder="1" applyAlignment="1">
      <alignment vertical="center"/>
    </xf>
    <xf numFmtId="14" fontId="46" fillId="0" borderId="16" xfId="0" applyNumberFormat="1" applyFont="1" applyFill="1" applyBorder="1" applyAlignment="1">
      <alignment vertical="center"/>
    </xf>
    <xf numFmtId="0" fontId="43" fillId="0" borderId="16" xfId="0" applyFont="1" applyFill="1" applyBorder="1" applyAlignment="1">
      <alignment vertical="center"/>
    </xf>
    <xf numFmtId="0" fontId="43" fillId="0" borderId="17" xfId="0" applyFont="1" applyFill="1" applyBorder="1" applyAlignment="1">
      <alignment vertical="center"/>
    </xf>
    <xf numFmtId="0" fontId="42" fillId="0" borderId="1" xfId="0" applyFont="1" applyFill="1" applyBorder="1" applyAlignment="1">
      <alignment vertical="center"/>
    </xf>
    <xf numFmtId="0" fontId="53" fillId="0" borderId="1" xfId="0" applyFont="1" applyFill="1" applyBorder="1" applyAlignment="1">
      <alignment horizontal="left" vertical="center"/>
    </xf>
    <xf numFmtId="0" fontId="42" fillId="0" borderId="18" xfId="0" applyFont="1" applyFill="1" applyBorder="1" applyAlignment="1">
      <alignment vertical="center"/>
    </xf>
    <xf numFmtId="0" fontId="0" fillId="5" borderId="19" xfId="0" applyFill="1" applyBorder="1" applyAlignment="1">
      <alignment vertical="center"/>
    </xf>
    <xf numFmtId="0" fontId="0" fillId="5" borderId="1" xfId="0" applyFill="1" applyBorder="1" applyAlignment="1">
      <alignment vertical="center"/>
    </xf>
    <xf numFmtId="0" fontId="52" fillId="5" borderId="1" xfId="0" applyFont="1" applyFill="1" applyBorder="1" applyAlignment="1">
      <alignment horizontal="left" vertical="center" indent="1"/>
    </xf>
    <xf numFmtId="0" fontId="0" fillId="5" borderId="18" xfId="0" applyFill="1" applyBorder="1" applyAlignment="1">
      <alignment vertical="center"/>
    </xf>
    <xf numFmtId="0" fontId="42" fillId="0" borderId="20" xfId="0" applyFont="1" applyBorder="1" applyAlignment="1">
      <alignment vertical="center"/>
    </xf>
    <xf numFmtId="0" fontId="53" fillId="0" borderId="20" xfId="0" applyFont="1" applyBorder="1" applyAlignment="1">
      <alignment horizontal="left" vertical="center"/>
    </xf>
    <xf numFmtId="0" fontId="42" fillId="0" borderId="15" xfId="0" applyFont="1" applyBorder="1" applyAlignment="1">
      <alignment vertical="center"/>
    </xf>
    <xf numFmtId="0" fontId="43" fillId="0" borderId="20" xfId="0" applyFont="1" applyBorder="1" applyAlignment="1">
      <alignment vertical="center"/>
    </xf>
    <xf numFmtId="14" fontId="46" fillId="0" borderId="16" xfId="0" applyNumberFormat="1" applyFont="1" applyBorder="1" applyAlignment="1">
      <alignment vertical="center"/>
    </xf>
    <xf numFmtId="0" fontId="43" fillId="0" borderId="16" xfId="0" applyFont="1" applyBorder="1" applyAlignment="1">
      <alignment vertical="center"/>
    </xf>
    <xf numFmtId="0" fontId="53" fillId="0" borderId="20" xfId="0" applyFont="1" applyBorder="1" applyAlignment="1">
      <alignment horizontal="left" vertical="center" indent="2"/>
    </xf>
    <xf numFmtId="0" fontId="41" fillId="0" borderId="20" xfId="0" applyFont="1" applyBorder="1" applyAlignment="1">
      <alignment vertical="center"/>
    </xf>
    <xf numFmtId="0" fontId="41" fillId="0" borderId="16" xfId="0" applyFont="1" applyBorder="1" applyAlignment="1">
      <alignment vertical="center"/>
    </xf>
    <xf numFmtId="0" fontId="41" fillId="0" borderId="15" xfId="0" applyFont="1" applyBorder="1" applyAlignment="1">
      <alignment vertical="center"/>
    </xf>
    <xf numFmtId="0" fontId="41" fillId="0" borderId="17" xfId="0" applyFont="1" applyBorder="1" applyAlignment="1">
      <alignment vertical="center"/>
    </xf>
    <xf numFmtId="0" fontId="43" fillId="0" borderId="16" xfId="0" applyFont="1" applyBorder="1" applyAlignment="1"/>
    <xf numFmtId="0" fontId="41" fillId="0" borderId="16" xfId="0" applyFont="1" applyBorder="1" applyAlignment="1"/>
    <xf numFmtId="0" fontId="50" fillId="0" borderId="16" xfId="0" applyFont="1" applyFill="1" applyBorder="1" applyAlignment="1">
      <alignment vertical="center"/>
    </xf>
    <xf numFmtId="0" fontId="43" fillId="5" borderId="0" xfId="0" applyFont="1" applyFill="1" applyBorder="1" applyAlignment="1">
      <alignment vertical="center"/>
    </xf>
    <xf numFmtId="0" fontId="51" fillId="5" borderId="8" xfId="0" applyFont="1" applyFill="1" applyBorder="1" applyAlignment="1">
      <alignment horizontal="left" vertical="center" indent="12"/>
    </xf>
    <xf numFmtId="0" fontId="53" fillId="0" borderId="19" xfId="0" applyFont="1" applyBorder="1" applyAlignment="1">
      <alignment horizontal="left" vertical="center" indent="2"/>
    </xf>
    <xf numFmtId="0" fontId="42" fillId="0" borderId="1" xfId="0" applyFont="1" applyBorder="1" applyAlignment="1">
      <alignment vertical="center"/>
    </xf>
    <xf numFmtId="0" fontId="53" fillId="0" borderId="1" xfId="0" applyFont="1" applyBorder="1" applyAlignment="1">
      <alignment horizontal="left" vertical="center"/>
    </xf>
    <xf numFmtId="0" fontId="42" fillId="0" borderId="18" xfId="0" applyFont="1" applyBorder="1" applyAlignment="1">
      <alignment vertical="center"/>
    </xf>
    <xf numFmtId="0" fontId="50" fillId="0" borderId="16" xfId="0" applyFont="1" applyBorder="1" applyAlignment="1">
      <alignment horizontal="left" vertical="center"/>
    </xf>
    <xf numFmtId="0" fontId="53" fillId="0" borderId="18" xfId="0" applyFont="1" applyBorder="1" applyAlignment="1">
      <alignment horizontal="left" vertical="center"/>
    </xf>
    <xf numFmtId="184" fontId="54" fillId="0" borderId="21" xfId="0" applyNumberFormat="1" applyFont="1" applyBorder="1" applyAlignment="1">
      <alignment horizontal="center" vertical="center"/>
    </xf>
    <xf numFmtId="0" fontId="54" fillId="0" borderId="0" xfId="0" applyFont="1" applyAlignment="1">
      <alignment vertical="center"/>
    </xf>
    <xf numFmtId="0" fontId="44" fillId="0" borderId="21" xfId="0" applyFont="1" applyBorder="1" applyAlignment="1">
      <alignment vertical="center"/>
    </xf>
    <xf numFmtId="0" fontId="46" fillId="0" borderId="0" xfId="0" applyFont="1" applyBorder="1" applyAlignment="1">
      <alignment vertical="center" wrapText="1"/>
    </xf>
    <xf numFmtId="0" fontId="44" fillId="0" borderId="0" xfId="0" applyFont="1" applyAlignment="1">
      <alignment vertical="center"/>
    </xf>
    <xf numFmtId="0" fontId="50" fillId="5" borderId="5" xfId="0" applyFont="1" applyFill="1" applyBorder="1" applyAlignment="1">
      <alignment vertical="center"/>
    </xf>
    <xf numFmtId="0" fontId="54" fillId="0" borderId="22" xfId="0" applyFont="1" applyBorder="1" applyAlignment="1">
      <alignment horizontal="center" vertical="center"/>
    </xf>
    <xf numFmtId="0" fontId="54" fillId="0" borderId="22" xfId="0" applyFont="1" applyBorder="1" applyAlignment="1">
      <alignment vertical="center"/>
    </xf>
    <xf numFmtId="0" fontId="44" fillId="0" borderId="23" xfId="0" applyFont="1" applyBorder="1" applyAlignment="1">
      <alignment vertical="center"/>
    </xf>
    <xf numFmtId="184" fontId="54" fillId="0" borderId="23" xfId="0" applyNumberFormat="1" applyFont="1" applyBorder="1" applyAlignment="1">
      <alignment horizontal="center" vertical="center"/>
    </xf>
    <xf numFmtId="0" fontId="54" fillId="0" borderId="23" xfId="0" applyFont="1" applyBorder="1" applyAlignment="1">
      <alignment vertical="center"/>
    </xf>
    <xf numFmtId="185" fontId="50" fillId="0" borderId="21" xfId="0" applyNumberFormat="1" applyFont="1" applyBorder="1" applyAlignment="1">
      <alignment horizontal="center" vertical="center"/>
    </xf>
    <xf numFmtId="0" fontId="0" fillId="0" borderId="0" xfId="0" applyFont="1"/>
    <xf numFmtId="0" fontId="44" fillId="0" borderId="0" xfId="0" applyFont="1"/>
    <xf numFmtId="0" fontId="0" fillId="5" borderId="10" xfId="0" applyFont="1" applyFill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Fill="1" applyBorder="1"/>
    <xf numFmtId="0" fontId="52" fillId="5" borderId="8" xfId="0" applyFont="1" applyFill="1" applyBorder="1" applyAlignment="1">
      <alignment vertical="center"/>
    </xf>
    <xf numFmtId="0" fontId="55" fillId="0" borderId="20" xfId="0" applyFont="1" applyBorder="1" applyAlignment="1">
      <alignment vertical="center"/>
    </xf>
    <xf numFmtId="0" fontId="55" fillId="0" borderId="16" xfId="0" applyFont="1" applyFill="1" applyBorder="1" applyAlignment="1">
      <alignment horizontal="left" vertical="center"/>
    </xf>
    <xf numFmtId="0" fontId="55" fillId="0" borderId="15" xfId="0" applyFont="1" applyFill="1" applyBorder="1" applyAlignment="1">
      <alignment horizontal="left" vertical="center"/>
    </xf>
    <xf numFmtId="0" fontId="55" fillId="0" borderId="15" xfId="0" applyFont="1" applyBorder="1" applyAlignment="1">
      <alignment horizontal="left" vertical="center" indent="1"/>
    </xf>
    <xf numFmtId="0" fontId="55" fillId="0" borderId="16" xfId="0" applyFont="1" applyBorder="1" applyAlignment="1">
      <alignment vertical="center"/>
    </xf>
    <xf numFmtId="0" fontId="43" fillId="0" borderId="24" xfId="0" applyFont="1" applyFill="1" applyBorder="1" applyAlignment="1">
      <alignment horizontal="left" vertical="center" indent="1"/>
    </xf>
    <xf numFmtId="0" fontId="0" fillId="0" borderId="2" xfId="0" applyFont="1" applyBorder="1" applyAlignment="1">
      <alignment vertical="center"/>
    </xf>
    <xf numFmtId="0" fontId="42" fillId="0" borderId="1" xfId="0" applyFont="1" applyBorder="1" applyAlignment="1">
      <alignment horizontal="left" vertical="center" indent="2"/>
    </xf>
    <xf numFmtId="0" fontId="46" fillId="0" borderId="6" xfId="0" applyFont="1" applyBorder="1" applyAlignment="1">
      <alignment vertical="center"/>
    </xf>
    <xf numFmtId="0" fontId="44" fillId="0" borderId="0" xfId="0" applyFont="1" applyBorder="1" applyAlignment="1">
      <alignment horizontal="center" vertical="center"/>
    </xf>
    <xf numFmtId="0" fontId="0" fillId="0" borderId="2" xfId="0" applyBorder="1"/>
    <xf numFmtId="0" fontId="0" fillId="0" borderId="3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0" borderId="7" xfId="0" applyFont="1" applyBorder="1" applyAlignment="1">
      <alignment vertical="center"/>
    </xf>
    <xf numFmtId="0" fontId="42" fillId="0" borderId="1" xfId="0" applyFont="1" applyFill="1" applyBorder="1" applyAlignment="1">
      <alignment horizontal="left" vertical="center" indent="1"/>
    </xf>
    <xf numFmtId="0" fontId="53" fillId="0" borderId="19" xfId="0" applyFont="1" applyFill="1" applyBorder="1" applyAlignment="1">
      <alignment horizontal="left" vertical="center" indent="1"/>
    </xf>
    <xf numFmtId="0" fontId="50" fillId="0" borderId="20" xfId="0" applyFont="1" applyFill="1" applyBorder="1" applyAlignment="1">
      <alignment horizontal="left" vertical="center" indent="1"/>
    </xf>
    <xf numFmtId="0" fontId="50" fillId="0" borderId="16" xfId="0" applyFont="1" applyFill="1" applyBorder="1" applyAlignment="1">
      <alignment horizontal="left" vertical="center" indent="1"/>
    </xf>
    <xf numFmtId="0" fontId="43" fillId="0" borderId="24" xfId="0" applyFont="1" applyBorder="1" applyAlignment="1">
      <alignment horizontal="left" vertical="center" indent="1"/>
    </xf>
    <xf numFmtId="0" fontId="54" fillId="0" borderId="21" xfId="0" applyFont="1" applyBorder="1" applyAlignment="1">
      <alignment horizontal="left" vertical="center" indent="1"/>
    </xf>
    <xf numFmtId="0" fontId="53" fillId="0" borderId="19" xfId="0" applyFont="1" applyBorder="1" applyAlignment="1">
      <alignment horizontal="left" vertical="center" indent="1"/>
    </xf>
    <xf numFmtId="0" fontId="54" fillId="0" borderId="21" xfId="0" applyFont="1" applyFill="1" applyBorder="1" applyAlignment="1">
      <alignment horizontal="center" vertical="center" wrapText="1"/>
    </xf>
    <xf numFmtId="0" fontId="54" fillId="0" borderId="21" xfId="0" applyFont="1" applyFill="1" applyBorder="1" applyAlignment="1">
      <alignment horizontal="left" vertical="center" indent="1"/>
    </xf>
    <xf numFmtId="0" fontId="54" fillId="0" borderId="21" xfId="0" applyFont="1" applyFill="1" applyBorder="1" applyAlignment="1">
      <alignment horizontal="center" vertical="center"/>
    </xf>
    <xf numFmtId="0" fontId="44" fillId="0" borderId="2" xfId="0" applyFont="1" applyBorder="1"/>
    <xf numFmtId="0" fontId="44" fillId="0" borderId="3" xfId="0" applyFont="1" applyBorder="1"/>
    <xf numFmtId="0" fontId="54" fillId="0" borderId="0" xfId="0" applyFont="1" applyBorder="1" applyAlignment="1">
      <alignment horizontal="left" vertical="center" indent="1"/>
    </xf>
    <xf numFmtId="0" fontId="42" fillId="6" borderId="20" xfId="0" applyFont="1" applyFill="1" applyBorder="1" applyAlignment="1">
      <alignment vertical="center"/>
    </xf>
    <xf numFmtId="0" fontId="38" fillId="6" borderId="20" xfId="0" applyFont="1" applyFill="1" applyBorder="1" applyAlignment="1">
      <alignment vertical="center"/>
    </xf>
    <xf numFmtId="0" fontId="56" fillId="6" borderId="20" xfId="0" applyFont="1" applyFill="1" applyBorder="1" applyAlignment="1"/>
    <xf numFmtId="0" fontId="56" fillId="6" borderId="20" xfId="0" applyFont="1" applyFill="1" applyBorder="1" applyAlignment="1">
      <alignment vertical="center"/>
    </xf>
    <xf numFmtId="185" fontId="40" fillId="6" borderId="20" xfId="0" applyNumberFormat="1" applyFont="1" applyFill="1" applyBorder="1" applyAlignment="1">
      <alignment horizontal="center" vertical="center"/>
    </xf>
    <xf numFmtId="0" fontId="42" fillId="0" borderId="0" xfId="0" applyFont="1" applyBorder="1" applyAlignment="1">
      <alignment horizontal="center" vertical="center"/>
    </xf>
    <xf numFmtId="0" fontId="57" fillId="0" borderId="0" xfId="0" applyFont="1" applyBorder="1" applyAlignment="1">
      <alignment horizontal="center" vertical="center"/>
    </xf>
    <xf numFmtId="0" fontId="54" fillId="0" borderId="21" xfId="0" applyFont="1" applyBorder="1" applyAlignment="1">
      <alignment vertical="center"/>
    </xf>
    <xf numFmtId="0" fontId="54" fillId="0" borderId="0" xfId="0" applyFont="1" applyBorder="1" applyAlignment="1">
      <alignment horizontal="center" vertical="center"/>
    </xf>
    <xf numFmtId="0" fontId="0" fillId="0" borderId="0" xfId="0" applyFont="1" applyBorder="1"/>
    <xf numFmtId="0" fontId="54" fillId="0" borderId="21" xfId="0" applyFont="1" applyBorder="1" applyAlignment="1">
      <alignment horizontal="center" vertical="center"/>
    </xf>
    <xf numFmtId="0" fontId="54" fillId="0" borderId="21" xfId="0" applyFont="1" applyBorder="1" applyAlignment="1">
      <alignment horizontal="center" vertical="center" wrapText="1"/>
    </xf>
    <xf numFmtId="14" fontId="43" fillId="0" borderId="16" xfId="0" applyNumberFormat="1" applyFont="1" applyBorder="1" applyAlignment="1">
      <alignment vertical="center"/>
    </xf>
    <xf numFmtId="0" fontId="50" fillId="5" borderId="25" xfId="0" applyFont="1" applyFill="1" applyBorder="1" applyAlignment="1">
      <alignment horizontal="center" vertical="center" wrapText="1"/>
    </xf>
    <xf numFmtId="0" fontId="50" fillId="5" borderId="4" xfId="0" applyFont="1" applyFill="1" applyBorder="1" applyAlignment="1">
      <alignment horizontal="center" vertical="center" wrapText="1"/>
    </xf>
    <xf numFmtId="184" fontId="54" fillId="0" borderId="26" xfId="0" applyNumberFormat="1" applyFont="1" applyBorder="1" applyAlignment="1">
      <alignment horizontal="center" vertical="center"/>
    </xf>
    <xf numFmtId="14" fontId="43" fillId="0" borderId="16" xfId="0" applyNumberFormat="1" applyFont="1" applyBorder="1" applyAlignment="1">
      <alignment horizontal="left" vertical="center"/>
    </xf>
    <xf numFmtId="185" fontId="54" fillId="0" borderId="21" xfId="0" applyNumberFormat="1" applyFont="1" applyFill="1" applyBorder="1" applyAlignment="1">
      <alignment horizontal="center" vertical="center"/>
    </xf>
    <xf numFmtId="0" fontId="50" fillId="0" borderId="20" xfId="0" applyFont="1" applyFill="1" applyBorder="1" applyAlignment="1">
      <alignment horizontal="left" vertical="center" indent="1"/>
    </xf>
    <xf numFmtId="0" fontId="43" fillId="0" borderId="0" xfId="0" applyFont="1" applyFill="1" applyBorder="1" applyAlignment="1">
      <alignment vertical="center"/>
    </xf>
    <xf numFmtId="0" fontId="38" fillId="6" borderId="26" xfId="0" applyFont="1" applyFill="1" applyBorder="1" applyAlignment="1">
      <alignment vertical="center"/>
    </xf>
    <xf numFmtId="0" fontId="50" fillId="6" borderId="25" xfId="0" applyFont="1" applyFill="1" applyBorder="1" applyAlignment="1">
      <alignment horizontal="center" vertical="center" wrapText="1"/>
    </xf>
    <xf numFmtId="0" fontId="42" fillId="5" borderId="0" xfId="0" applyFont="1" applyFill="1" applyBorder="1" applyAlignment="1">
      <alignment vertical="center"/>
    </xf>
    <xf numFmtId="0" fontId="38" fillId="5" borderId="0" xfId="0" applyFont="1" applyFill="1" applyBorder="1" applyAlignment="1">
      <alignment vertical="center"/>
    </xf>
    <xf numFmtId="0" fontId="50" fillId="6" borderId="4" xfId="0" applyFont="1" applyFill="1" applyBorder="1" applyAlignment="1">
      <alignment horizontal="center" vertical="center" wrapText="1"/>
    </xf>
    <xf numFmtId="0" fontId="44" fillId="5" borderId="25" xfId="0" applyFont="1" applyFill="1" applyBorder="1" applyAlignment="1">
      <alignment vertical="center"/>
    </xf>
    <xf numFmtId="0" fontId="43" fillId="5" borderId="4" xfId="0" applyFont="1" applyFill="1" applyBorder="1" applyAlignment="1">
      <alignment horizontal="center" vertical="center"/>
    </xf>
    <xf numFmtId="0" fontId="58" fillId="5" borderId="4" xfId="0" applyFont="1" applyFill="1" applyBorder="1" applyAlignment="1">
      <alignment horizontal="center" vertical="center"/>
    </xf>
    <xf numFmtId="0" fontId="53" fillId="0" borderId="27" xfId="0" applyFont="1" applyBorder="1" applyAlignment="1">
      <alignment horizontal="left" vertical="center"/>
    </xf>
    <xf numFmtId="0" fontId="50" fillId="0" borderId="24" xfId="0" applyFont="1" applyBorder="1" applyAlignment="1">
      <alignment horizontal="left" vertical="center"/>
    </xf>
    <xf numFmtId="0" fontId="42" fillId="6" borderId="28" xfId="0" applyFont="1" applyFill="1" applyBorder="1" applyAlignment="1">
      <alignment horizontal="left" vertical="center"/>
    </xf>
    <xf numFmtId="0" fontId="46" fillId="0" borderId="29" xfId="0" applyFont="1" applyBorder="1" applyAlignment="1">
      <alignment vertical="center" wrapText="1"/>
    </xf>
    <xf numFmtId="0" fontId="50" fillId="5" borderId="28" xfId="0" applyFont="1" applyFill="1" applyBorder="1" applyAlignment="1">
      <alignment vertical="center"/>
    </xf>
    <xf numFmtId="0" fontId="50" fillId="5" borderId="30" xfId="0" applyFont="1" applyFill="1" applyBorder="1" applyAlignment="1">
      <alignment horizontal="center" vertical="center"/>
    </xf>
    <xf numFmtId="184" fontId="54" fillId="0" borderId="15" xfId="0" applyNumberFormat="1" applyFont="1" applyBorder="1" applyAlignment="1">
      <alignment horizontal="center" vertical="center"/>
    </xf>
    <xf numFmtId="185" fontId="54" fillId="0" borderId="29" xfId="0" applyNumberFormat="1" applyFont="1" applyFill="1" applyBorder="1" applyAlignment="1">
      <alignment horizontal="center" vertical="center"/>
    </xf>
    <xf numFmtId="0" fontId="54" fillId="0" borderId="29" xfId="0" applyFont="1" applyBorder="1" applyAlignment="1">
      <alignment vertical="center"/>
    </xf>
    <xf numFmtId="184" fontId="54" fillId="0" borderId="29" xfId="0" applyNumberFormat="1" applyFont="1" applyBorder="1" applyAlignment="1">
      <alignment horizontal="center" vertical="center"/>
    </xf>
    <xf numFmtId="0" fontId="42" fillId="6" borderId="2" xfId="0" applyFont="1" applyFill="1" applyBorder="1" applyAlignment="1">
      <alignment horizontal="left" vertical="center"/>
    </xf>
    <xf numFmtId="0" fontId="59" fillId="6" borderId="15" xfId="0" applyFont="1" applyFill="1" applyBorder="1" applyAlignment="1">
      <alignment vertical="center" wrapText="1"/>
    </xf>
    <xf numFmtId="0" fontId="54" fillId="7" borderId="24" xfId="0" applyFont="1" applyFill="1" applyBorder="1" applyAlignment="1">
      <alignment horizontal="left" vertical="center"/>
    </xf>
    <xf numFmtId="0" fontId="54" fillId="7" borderId="16" xfId="0" applyFont="1" applyFill="1" applyBorder="1" applyAlignment="1">
      <alignment horizontal="left" vertical="center"/>
    </xf>
    <xf numFmtId="0" fontId="54" fillId="7" borderId="31" xfId="0" applyFont="1" applyFill="1" applyBorder="1" applyAlignment="1">
      <alignment vertical="center"/>
    </xf>
    <xf numFmtId="0" fontId="54" fillId="0" borderId="22" xfId="0" applyFont="1" applyBorder="1" applyAlignment="1">
      <alignment horizontal="center" vertical="center" wrapText="1"/>
    </xf>
    <xf numFmtId="185" fontId="50" fillId="0" borderId="22" xfId="0" applyNumberFormat="1" applyFont="1" applyBorder="1" applyAlignment="1">
      <alignment horizontal="center" vertical="center"/>
    </xf>
    <xf numFmtId="0" fontId="54" fillId="0" borderId="32" xfId="0" applyFont="1" applyBorder="1" applyAlignment="1">
      <alignment vertical="center"/>
    </xf>
    <xf numFmtId="0" fontId="54" fillId="0" borderId="33" xfId="0" applyFont="1" applyBorder="1" applyAlignment="1">
      <alignment vertical="center"/>
    </xf>
    <xf numFmtId="0" fontId="43" fillId="5" borderId="2" xfId="0" applyFont="1" applyFill="1" applyBorder="1" applyAlignment="1">
      <alignment horizontal="left" vertical="center" indent="25"/>
    </xf>
    <xf numFmtId="0" fontId="43" fillId="5" borderId="12" xfId="0" applyFont="1" applyFill="1" applyBorder="1" applyAlignment="1">
      <alignment vertical="center"/>
    </xf>
    <xf numFmtId="0" fontId="43" fillId="5" borderId="13" xfId="0" applyFont="1" applyFill="1" applyBorder="1" applyAlignment="1">
      <alignment horizontal="left" vertical="center" indent="12"/>
    </xf>
    <xf numFmtId="0" fontId="46" fillId="5" borderId="13" xfId="0" applyFont="1" applyFill="1" applyBorder="1" applyAlignment="1">
      <alignment horizontal="left" vertical="center"/>
    </xf>
    <xf numFmtId="0" fontId="43" fillId="5" borderId="13" xfId="0" applyFont="1" applyFill="1" applyBorder="1" applyAlignment="1">
      <alignment vertical="center"/>
    </xf>
    <xf numFmtId="0" fontId="43" fillId="5" borderId="14" xfId="0" applyFont="1" applyFill="1" applyBorder="1" applyAlignment="1">
      <alignment vertical="center"/>
    </xf>
    <xf numFmtId="0" fontId="58" fillId="8" borderId="34" xfId="0" applyFont="1" applyFill="1" applyBorder="1" applyAlignment="1">
      <alignment horizontal="center" vertical="center"/>
    </xf>
    <xf numFmtId="0" fontId="57" fillId="2" borderId="35" xfId="0" applyFont="1" applyFill="1" applyBorder="1" applyAlignment="1">
      <alignment horizontal="center" vertical="center" wrapText="1"/>
    </xf>
    <xf numFmtId="0" fontId="57" fillId="2" borderId="36" xfId="0" applyFont="1" applyFill="1" applyBorder="1" applyAlignment="1">
      <alignment horizontal="center" vertical="center" wrapText="1"/>
    </xf>
    <xf numFmtId="0" fontId="43" fillId="0" borderId="24" xfId="0" applyFont="1" applyBorder="1" applyAlignment="1">
      <alignment vertical="center"/>
    </xf>
    <xf numFmtId="0" fontId="55" fillId="0" borderId="15" xfId="0" applyFont="1" applyBorder="1" applyAlignment="1">
      <alignment horizontal="left" vertical="center"/>
    </xf>
    <xf numFmtId="0" fontId="60" fillId="0" borderId="20" xfId="0" applyFont="1" applyBorder="1" applyAlignment="1">
      <alignment horizontal="left" vertical="center"/>
    </xf>
    <xf numFmtId="0" fontId="42" fillId="6" borderId="19" xfId="0" applyFont="1" applyFill="1" applyBorder="1" applyAlignment="1">
      <alignment horizontal="left" vertical="center"/>
    </xf>
    <xf numFmtId="0" fontId="42" fillId="6" borderId="1" xfId="0" applyFont="1" applyFill="1" applyBorder="1" applyAlignment="1">
      <alignment vertical="center"/>
    </xf>
    <xf numFmtId="0" fontId="38" fillId="6" borderId="1" xfId="0" applyFont="1" applyFill="1" applyBorder="1" applyAlignment="1">
      <alignment vertical="center"/>
    </xf>
    <xf numFmtId="0" fontId="50" fillId="6" borderId="34" xfId="0" applyFont="1" applyFill="1" applyBorder="1" applyAlignment="1">
      <alignment horizontal="center" vertical="center" wrapText="1"/>
    </xf>
    <xf numFmtId="0" fontId="46" fillId="6" borderId="1" xfId="0" applyFont="1" applyFill="1" applyBorder="1" applyAlignment="1">
      <alignment vertical="center"/>
    </xf>
    <xf numFmtId="0" fontId="56" fillId="6" borderId="1" xfId="0" applyFont="1" applyFill="1" applyBorder="1" applyAlignment="1">
      <alignment vertical="center"/>
    </xf>
    <xf numFmtId="0" fontId="47" fillId="6" borderId="18" xfId="0" applyFont="1" applyFill="1" applyBorder="1" applyAlignment="1">
      <alignment vertical="center" wrapText="1"/>
    </xf>
    <xf numFmtId="0" fontId="61" fillId="0" borderId="17" xfId="0" applyFont="1" applyFill="1" applyBorder="1" applyAlignment="1">
      <alignment horizontal="left" vertical="center"/>
    </xf>
    <xf numFmtId="0" fontId="12" fillId="0" borderId="0" xfId="0" applyFont="1" applyAlignment="1">
      <alignment vertical="center"/>
    </xf>
    <xf numFmtId="185" fontId="8" fillId="0" borderId="21" xfId="0" applyNumberFormat="1" applyFont="1" applyBorder="1" applyAlignment="1">
      <alignment horizontal="center" vertical="center"/>
    </xf>
    <xf numFmtId="185" fontId="12" fillId="0" borderId="29" xfId="0" applyNumberFormat="1" applyFont="1" applyFill="1" applyBorder="1" applyAlignment="1">
      <alignment horizontal="center" vertical="center"/>
    </xf>
    <xf numFmtId="0" fontId="54" fillId="0" borderId="21" xfId="0" applyFont="1" applyBorder="1" applyAlignment="1">
      <alignment horizontal="left" vertical="center" wrapText="1" indent="1"/>
    </xf>
    <xf numFmtId="0" fontId="0" fillId="0" borderId="0" xfId="0" applyBorder="1" applyAlignment="1">
      <alignment vertical="center"/>
    </xf>
    <xf numFmtId="0" fontId="54" fillId="0" borderId="21" xfId="0" applyFont="1" applyFill="1" applyBorder="1" applyAlignment="1">
      <alignment horizontal="left" vertical="center" wrapText="1" indent="1"/>
    </xf>
    <xf numFmtId="0" fontId="12" fillId="0" borderId="21" xfId="0" applyFont="1" applyBorder="1" applyAlignment="1">
      <alignment horizontal="left" vertical="center" wrapText="1" indent="1"/>
    </xf>
    <xf numFmtId="0" fontId="12" fillId="0" borderId="22" xfId="0" applyFont="1" applyBorder="1" applyAlignment="1">
      <alignment horizontal="left" vertical="center" wrapText="1" indent="1"/>
    </xf>
    <xf numFmtId="0" fontId="62" fillId="0" borderId="0" xfId="0" applyFont="1" applyFill="1" applyBorder="1"/>
    <xf numFmtId="0" fontId="62" fillId="0" borderId="0" xfId="0" applyFont="1"/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vertical="center"/>
    </xf>
    <xf numFmtId="0" fontId="5" fillId="0" borderId="0" xfId="0" applyFont="1" applyBorder="1" applyAlignment="1">
      <alignment vertical="center"/>
    </xf>
    <xf numFmtId="0" fontId="12" fillId="0" borderId="29" xfId="0" applyFont="1" applyBorder="1" applyAlignment="1">
      <alignment vertical="center"/>
    </xf>
    <xf numFmtId="0" fontId="12" fillId="0" borderId="23" xfId="0" applyFont="1" applyBorder="1" applyAlignment="1">
      <alignment vertical="center"/>
    </xf>
    <xf numFmtId="0" fontId="12" fillId="0" borderId="21" xfId="0" applyFont="1" applyBorder="1" applyAlignment="1">
      <alignment vertical="center"/>
    </xf>
    <xf numFmtId="0" fontId="12" fillId="9" borderId="0" xfId="0" applyFont="1" applyFill="1" applyAlignment="1">
      <alignment vertical="center"/>
    </xf>
    <xf numFmtId="0" fontId="54" fillId="7" borderId="21" xfId="0" applyFont="1" applyFill="1" applyBorder="1" applyAlignment="1">
      <alignment horizontal="center" vertical="center" wrapText="1"/>
    </xf>
    <xf numFmtId="0" fontId="44" fillId="7" borderId="26" xfId="0" quotePrefix="1" applyFont="1" applyFill="1" applyBorder="1" applyAlignment="1">
      <alignment horizontal="center" vertical="center"/>
    </xf>
    <xf numFmtId="0" fontId="54" fillId="0" borderId="6" xfId="0" applyFont="1" applyBorder="1" applyAlignment="1">
      <alignment vertical="center"/>
    </xf>
    <xf numFmtId="0" fontId="63" fillId="0" borderId="0" xfId="0" applyFont="1" applyBorder="1"/>
    <xf numFmtId="0" fontId="63" fillId="0" borderId="0" xfId="0" applyFont="1"/>
    <xf numFmtId="0" fontId="54" fillId="0" borderId="16" xfId="0" applyFont="1" applyBorder="1" applyAlignment="1">
      <alignment vertical="center"/>
    </xf>
    <xf numFmtId="0" fontId="54" fillId="0" borderId="21" xfId="2" applyFont="1" applyFill="1" applyBorder="1" applyAlignment="1" applyProtection="1">
      <alignment horizontal="center" vertical="center"/>
      <protection locked="0"/>
    </xf>
    <xf numFmtId="0" fontId="50" fillId="0" borderId="6" xfId="0" applyFont="1" applyBorder="1" applyAlignment="1">
      <alignment vertical="center"/>
    </xf>
    <xf numFmtId="0" fontId="64" fillId="0" borderId="0" xfId="0" applyFont="1" applyBorder="1"/>
    <xf numFmtId="0" fontId="64" fillId="0" borderId="0" xfId="0" applyFont="1"/>
    <xf numFmtId="0" fontId="46" fillId="0" borderId="16" xfId="0" applyFont="1" applyBorder="1" applyAlignment="1">
      <alignment vertical="center"/>
    </xf>
    <xf numFmtId="0" fontId="65" fillId="0" borderId="6" xfId="0" applyFont="1" applyBorder="1" applyAlignment="1">
      <alignment vertical="center"/>
    </xf>
    <xf numFmtId="0" fontId="66" fillId="0" borderId="0" xfId="0" applyFont="1" applyBorder="1"/>
    <xf numFmtId="0" fontId="66" fillId="0" borderId="0" xfId="0" applyFont="1"/>
    <xf numFmtId="0" fontId="54" fillId="0" borderId="21" xfId="2" applyFont="1" applyFill="1" applyBorder="1" applyAlignment="1">
      <alignment horizontal="center" vertical="center" wrapText="1"/>
    </xf>
    <xf numFmtId="0" fontId="64" fillId="0" borderId="16" xfId="0" applyFont="1" applyBorder="1" applyAlignment="1">
      <alignment vertical="center"/>
    </xf>
    <xf numFmtId="0" fontId="12" fillId="0" borderId="21" xfId="0" applyFont="1" applyFill="1" applyBorder="1" applyAlignment="1">
      <alignment vertical="center"/>
    </xf>
    <xf numFmtId="185" fontId="8" fillId="0" borderId="21" xfId="0" applyNumberFormat="1" applyFont="1" applyFill="1" applyBorder="1" applyAlignment="1">
      <alignment horizontal="center" vertical="center"/>
    </xf>
    <xf numFmtId="0" fontId="12" fillId="0" borderId="23" xfId="0" applyFont="1" applyFill="1" applyBorder="1" applyAlignment="1">
      <alignment vertical="center"/>
    </xf>
    <xf numFmtId="0" fontId="12" fillId="0" borderId="29" xfId="0" applyFont="1" applyFill="1" applyBorder="1" applyAlignment="1">
      <alignment vertical="center"/>
    </xf>
    <xf numFmtId="0" fontId="62" fillId="0" borderId="0" xfId="0" applyFont="1" applyBorder="1" applyAlignment="1">
      <alignment vertical="top"/>
    </xf>
    <xf numFmtId="0" fontId="67" fillId="0" borderId="0" xfId="0" applyFont="1" applyFill="1" applyBorder="1" applyAlignment="1">
      <alignment horizontal="left" vertical="top"/>
    </xf>
    <xf numFmtId="0" fontId="68" fillId="0" borderId="0" xfId="0" applyFont="1" applyFill="1" applyBorder="1" applyAlignment="1">
      <alignment horizontal="left" vertical="top"/>
    </xf>
    <xf numFmtId="0" fontId="62" fillId="0" borderId="0" xfId="0" applyFont="1" applyAlignment="1">
      <alignment vertical="top"/>
    </xf>
    <xf numFmtId="0" fontId="44" fillId="0" borderId="26" xfId="0" quotePrefix="1" applyFont="1" applyFill="1" applyBorder="1" applyAlignment="1">
      <alignment horizontal="center" vertical="center"/>
    </xf>
    <xf numFmtId="0" fontId="44" fillId="0" borderId="21" xfId="0" applyFont="1" applyFill="1" applyBorder="1" applyAlignment="1">
      <alignment horizontal="center" vertical="center" wrapText="1"/>
    </xf>
    <xf numFmtId="0" fontId="6" fillId="0" borderId="20" xfId="0" applyFont="1" applyBorder="1" applyAlignment="1">
      <alignment vertical="center"/>
    </xf>
    <xf numFmtId="0" fontId="8" fillId="2" borderId="20" xfId="0" applyFont="1" applyFill="1" applyBorder="1" applyAlignment="1">
      <alignment vertical="center"/>
    </xf>
    <xf numFmtId="0" fontId="12" fillId="0" borderId="21" xfId="2" applyFont="1" applyBorder="1" applyAlignment="1">
      <alignment horizontal="center" vertical="center"/>
    </xf>
    <xf numFmtId="0" fontId="12" fillId="0" borderId="37" xfId="0" applyFont="1" applyBorder="1" applyAlignment="1">
      <alignment horizontal="left" vertical="center" indent="1"/>
    </xf>
    <xf numFmtId="0" fontId="13" fillId="0" borderId="38" xfId="0" applyFont="1" applyBorder="1" applyAlignment="1">
      <alignment horizontal="center" vertical="center"/>
    </xf>
    <xf numFmtId="0" fontId="12" fillId="0" borderId="20" xfId="0" applyFont="1" applyBorder="1" applyAlignment="1">
      <alignment horizontal="center" vertical="center"/>
    </xf>
    <xf numFmtId="0" fontId="12" fillId="0" borderId="5" xfId="0" applyFont="1" applyBorder="1" applyAlignment="1">
      <alignment horizontal="left" vertical="center" indent="1"/>
    </xf>
    <xf numFmtId="0" fontId="12" fillId="0" borderId="5" xfId="0" applyFont="1" applyBorder="1" applyAlignment="1">
      <alignment horizontal="center" vertical="center"/>
    </xf>
    <xf numFmtId="0" fontId="13" fillId="0" borderId="27" xfId="0" applyFont="1" applyBorder="1" applyAlignment="1">
      <alignment horizontal="center" vertical="center"/>
    </xf>
    <xf numFmtId="0" fontId="6" fillId="0" borderId="37" xfId="0" applyFont="1" applyBorder="1" applyAlignment="1">
      <alignment vertical="center"/>
    </xf>
    <xf numFmtId="0" fontId="12" fillId="0" borderId="37" xfId="0" applyFont="1" applyBorder="1" applyAlignment="1">
      <alignment horizontal="center" vertical="center"/>
    </xf>
    <xf numFmtId="0" fontId="12" fillId="0" borderId="26" xfId="2" applyFont="1" applyBorder="1" applyAlignment="1">
      <alignment horizontal="center" vertical="center"/>
    </xf>
    <xf numFmtId="0" fontId="13" fillId="0" borderId="27" xfId="0" applyFont="1" applyFill="1" applyBorder="1" applyAlignment="1">
      <alignment horizontal="center" vertical="center"/>
    </xf>
    <xf numFmtId="0" fontId="12" fillId="0" borderId="26" xfId="2" applyFont="1" applyFill="1" applyBorder="1" applyAlignment="1">
      <alignment horizontal="center" vertical="center"/>
    </xf>
    <xf numFmtId="0" fontId="12" fillId="0" borderId="21" xfId="2" applyFont="1" applyFill="1" applyBorder="1" applyAlignment="1">
      <alignment horizontal="center" vertical="center"/>
    </xf>
    <xf numFmtId="0" fontId="16" fillId="2" borderId="0" xfId="2" applyFont="1" applyFill="1" applyBorder="1" applyAlignment="1">
      <alignment horizontal="center" vertical="center"/>
    </xf>
    <xf numFmtId="0" fontId="6" fillId="0" borderId="5" xfId="0" applyFont="1" applyBorder="1" applyAlignment="1">
      <alignment vertical="center"/>
    </xf>
    <xf numFmtId="0" fontId="0" fillId="2" borderId="21" xfId="0" applyFill="1" applyBorder="1" applyAlignment="1">
      <alignment vertical="center"/>
    </xf>
    <xf numFmtId="0" fontId="14" fillId="0" borderId="21" xfId="0" applyFont="1" applyBorder="1" applyAlignment="1">
      <alignment horizontal="center" vertical="center"/>
    </xf>
    <xf numFmtId="0" fontId="16" fillId="2" borderId="39" xfId="2" applyFont="1" applyFill="1" applyBorder="1" applyAlignment="1">
      <alignment horizontal="center" vertical="center"/>
    </xf>
    <xf numFmtId="0" fontId="14" fillId="0" borderId="21" xfId="0" applyFont="1" applyFill="1" applyBorder="1" applyAlignment="1">
      <alignment horizontal="center" vertical="center"/>
    </xf>
    <xf numFmtId="0" fontId="5" fillId="2" borderId="27" xfId="0" applyFont="1" applyFill="1" applyBorder="1" applyAlignment="1">
      <alignment horizontal="left" vertical="center" indent="1"/>
    </xf>
    <xf numFmtId="0" fontId="13" fillId="0" borderId="40" xfId="0" applyFont="1" applyBorder="1" applyAlignment="1">
      <alignment horizontal="center" vertical="center"/>
    </xf>
    <xf numFmtId="0" fontId="12" fillId="0" borderId="29" xfId="2" applyFont="1" applyFill="1" applyBorder="1" applyAlignment="1">
      <alignment horizontal="center" vertical="center"/>
    </xf>
    <xf numFmtId="0" fontId="12" fillId="0" borderId="29" xfId="2" applyFont="1" applyBorder="1" applyAlignment="1">
      <alignment horizontal="center" vertical="center"/>
    </xf>
    <xf numFmtId="0" fontId="12" fillId="0" borderId="23" xfId="0" applyFont="1" applyBorder="1" applyAlignment="1">
      <alignment horizontal="left" vertical="center" indent="1"/>
    </xf>
    <xf numFmtId="0" fontId="12" fillId="0" borderId="20" xfId="0" applyFont="1" applyBorder="1" applyAlignment="1">
      <alignment horizontal="left" vertical="center" indent="1"/>
    </xf>
    <xf numFmtId="0" fontId="15" fillId="2" borderId="0" xfId="2" applyFont="1" applyFill="1" applyBorder="1" applyAlignment="1" applyProtection="1">
      <alignment horizontal="center" vertical="center"/>
      <protection locked="0"/>
    </xf>
    <xf numFmtId="0" fontId="13" fillId="0" borderId="38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left" vertical="center" indent="1"/>
    </xf>
    <xf numFmtId="0" fontId="6" fillId="0" borderId="5" xfId="0" applyFont="1" applyFill="1" applyBorder="1" applyAlignment="1">
      <alignment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41" xfId="0" applyFont="1" applyFill="1" applyBorder="1" applyAlignment="1">
      <alignment horizontal="left" vertical="center" indent="1"/>
    </xf>
    <xf numFmtId="0" fontId="0" fillId="2" borderId="4" xfId="0" applyFill="1" applyBorder="1" applyAlignment="1">
      <alignment vertical="center"/>
    </xf>
    <xf numFmtId="0" fontId="8" fillId="8" borderId="5" xfId="0" applyFont="1" applyFill="1" applyBorder="1" applyAlignment="1">
      <alignment vertical="center"/>
    </xf>
    <xf numFmtId="0" fontId="3" fillId="8" borderId="21" xfId="0" applyFont="1" applyFill="1" applyBorder="1" applyAlignment="1">
      <alignment horizontal="center" vertical="center"/>
    </xf>
    <xf numFmtId="0" fontId="6" fillId="0" borderId="20" xfId="0" applyFont="1" applyFill="1" applyBorder="1" applyAlignment="1">
      <alignment horizontal="left" vertical="center"/>
    </xf>
    <xf numFmtId="0" fontId="12" fillId="0" borderId="20" xfId="0" applyFont="1" applyFill="1" applyBorder="1" applyAlignment="1">
      <alignment horizontal="left" vertical="center"/>
    </xf>
    <xf numFmtId="0" fontId="12" fillId="0" borderId="26" xfId="0" applyFont="1" applyFill="1" applyBorder="1" applyAlignment="1">
      <alignment horizontal="left" vertical="center"/>
    </xf>
    <xf numFmtId="0" fontId="13" fillId="0" borderId="42" xfId="0" applyFont="1" applyFill="1" applyBorder="1" applyAlignment="1">
      <alignment horizontal="center" vertical="center"/>
    </xf>
    <xf numFmtId="0" fontId="12" fillId="0" borderId="23" xfId="0" applyFont="1" applyFill="1" applyBorder="1" applyAlignment="1">
      <alignment horizontal="left" vertical="center"/>
    </xf>
    <xf numFmtId="0" fontId="12" fillId="0" borderId="43" xfId="0" applyFont="1" applyFill="1" applyBorder="1" applyAlignment="1">
      <alignment horizontal="left" vertical="center" indent="1"/>
    </xf>
    <xf numFmtId="0" fontId="6" fillId="0" borderId="37" xfId="0" applyFont="1" applyFill="1" applyBorder="1" applyAlignment="1">
      <alignment vertical="center"/>
    </xf>
    <xf numFmtId="0" fontId="12" fillId="0" borderId="37" xfId="0" applyFont="1" applyFill="1" applyBorder="1" applyAlignment="1">
      <alignment horizontal="center" vertical="center"/>
    </xf>
    <xf numFmtId="0" fontId="44" fillId="0" borderId="21" xfId="0" applyFont="1" applyFill="1" applyBorder="1" applyAlignment="1">
      <alignment horizontal="left" vertical="center"/>
    </xf>
    <xf numFmtId="0" fontId="69" fillId="8" borderId="44" xfId="0" applyFont="1" applyFill="1" applyBorder="1" applyAlignment="1">
      <alignment horizontal="center" vertical="center" wrapText="1"/>
    </xf>
    <xf numFmtId="0" fontId="70" fillId="8" borderId="44" xfId="0" applyFont="1" applyFill="1" applyBorder="1" applyAlignment="1">
      <alignment horizontal="center" vertical="center" wrapText="1"/>
    </xf>
    <xf numFmtId="0" fontId="63" fillId="0" borderId="0" xfId="0" applyFont="1" applyFill="1" applyBorder="1"/>
    <xf numFmtId="0" fontId="64" fillId="0" borderId="0" xfId="0" applyFont="1" applyFill="1" applyBorder="1"/>
    <xf numFmtId="0" fontId="66" fillId="0" borderId="0" xfId="0" applyFont="1" applyFill="1" applyBorder="1"/>
    <xf numFmtId="0" fontId="71" fillId="0" borderId="0" xfId="0" applyFont="1" applyFill="1" applyBorder="1"/>
    <xf numFmtId="0" fontId="72" fillId="0" borderId="0" xfId="0" applyFont="1" applyFill="1" applyBorder="1"/>
    <xf numFmtId="0" fontId="73" fillId="0" borderId="0" xfId="0" applyFont="1" applyFill="1" applyBorder="1"/>
    <xf numFmtId="0" fontId="44" fillId="0" borderId="2" xfId="0" applyFont="1" applyFill="1" applyBorder="1"/>
    <xf numFmtId="0" fontId="44" fillId="0" borderId="3" xfId="0" applyFont="1" applyFill="1" applyBorder="1"/>
    <xf numFmtId="0" fontId="44" fillId="0" borderId="0" xfId="0" applyFont="1" applyFill="1" applyBorder="1"/>
    <xf numFmtId="0" fontId="44" fillId="0" borderId="0" xfId="0" applyFont="1" applyFill="1"/>
    <xf numFmtId="0" fontId="55" fillId="0" borderId="16" xfId="0" applyFont="1" applyFill="1" applyBorder="1" applyAlignment="1">
      <alignment horizontal="center" vertical="center"/>
    </xf>
    <xf numFmtId="184" fontId="54" fillId="0" borderId="21" xfId="0" applyNumberFormat="1" applyFont="1" applyFill="1" applyBorder="1" applyAlignment="1">
      <alignment horizontal="center" vertical="center"/>
    </xf>
    <xf numFmtId="185" fontId="74" fillId="0" borderId="21" xfId="0" applyNumberFormat="1" applyFont="1" applyFill="1" applyBorder="1" applyAlignment="1">
      <alignment horizontal="center" vertical="center"/>
    </xf>
    <xf numFmtId="184" fontId="54" fillId="0" borderId="26" xfId="0" applyNumberFormat="1" applyFont="1" applyFill="1" applyBorder="1" applyAlignment="1">
      <alignment horizontal="center" vertical="center"/>
    </xf>
    <xf numFmtId="184" fontId="54" fillId="0" borderId="15" xfId="0" applyNumberFormat="1" applyFont="1" applyFill="1" applyBorder="1" applyAlignment="1">
      <alignment horizontal="center" vertical="center"/>
    </xf>
    <xf numFmtId="185" fontId="12" fillId="0" borderId="21" xfId="0" applyNumberFormat="1" applyFont="1" applyFill="1" applyBorder="1" applyAlignment="1">
      <alignment horizontal="center" vertical="center"/>
    </xf>
    <xf numFmtId="0" fontId="55" fillId="0" borderId="17" xfId="0" applyFont="1" applyBorder="1" applyAlignment="1">
      <alignment horizontal="center" vertical="center"/>
    </xf>
    <xf numFmtId="0" fontId="60" fillId="0" borderId="16" xfId="0" applyFont="1" applyBorder="1" applyAlignment="1">
      <alignment horizontal="center" vertical="center"/>
    </xf>
    <xf numFmtId="11" fontId="43" fillId="0" borderId="24" xfId="0" applyNumberFormat="1" applyFont="1" applyBorder="1" applyAlignment="1">
      <alignment vertical="center"/>
    </xf>
    <xf numFmtId="11" fontId="43" fillId="0" borderId="16" xfId="0" applyNumberFormat="1" applyFont="1" applyBorder="1" applyAlignment="1">
      <alignment vertical="center"/>
    </xf>
    <xf numFmtId="11" fontId="50" fillId="0" borderId="16" xfId="0" applyNumberFormat="1" applyFont="1" applyBorder="1" applyAlignment="1">
      <alignment horizontal="left" vertical="center"/>
    </xf>
    <xf numFmtId="11" fontId="41" fillId="0" borderId="16" xfId="0" applyNumberFormat="1" applyFont="1" applyBorder="1" applyAlignment="1">
      <alignment vertical="center"/>
    </xf>
    <xf numFmtId="11" fontId="55" fillId="0" borderId="17" xfId="0" applyNumberFormat="1" applyFont="1" applyBorder="1" applyAlignment="1">
      <alignment horizontal="center" vertical="center"/>
    </xf>
    <xf numFmtId="11" fontId="41" fillId="0" borderId="0" xfId="0" applyNumberFormat="1" applyFont="1" applyAlignment="1">
      <alignment vertical="center"/>
    </xf>
    <xf numFmtId="0" fontId="7" fillId="0" borderId="21" xfId="2" applyFont="1" applyFill="1" applyBorder="1" applyAlignment="1" applyProtection="1">
      <alignment horizontal="center" vertical="center"/>
      <protection locked="0"/>
    </xf>
    <xf numFmtId="0" fontId="14" fillId="0" borderId="45" xfId="0" applyFont="1" applyBorder="1" applyAlignment="1">
      <alignment horizontal="center" vertical="center"/>
    </xf>
    <xf numFmtId="0" fontId="12" fillId="0" borderId="26" xfId="0" applyFont="1" applyBorder="1" applyAlignment="1">
      <alignment horizontal="center" vertical="center"/>
    </xf>
    <xf numFmtId="0" fontId="46" fillId="0" borderId="21" xfId="2" applyFont="1" applyFill="1" applyBorder="1" applyAlignment="1" applyProtection="1">
      <alignment horizontal="center" vertical="center"/>
      <protection locked="0"/>
    </xf>
    <xf numFmtId="0" fontId="46" fillId="0" borderId="21" xfId="0" applyFont="1" applyFill="1" applyBorder="1" applyAlignment="1">
      <alignment horizontal="center" vertical="center"/>
    </xf>
    <xf numFmtId="0" fontId="75" fillId="0" borderId="21" xfId="2" applyFont="1" applyFill="1" applyBorder="1" applyAlignment="1">
      <alignment horizontal="center" vertical="center"/>
    </xf>
    <xf numFmtId="0" fontId="46" fillId="0" borderId="0" xfId="2" applyFont="1" applyBorder="1" applyAlignment="1" applyProtection="1">
      <alignment horizontal="center" vertical="center"/>
      <protection locked="0"/>
    </xf>
    <xf numFmtId="0" fontId="50" fillId="0" borderId="0" xfId="2" applyFont="1" applyBorder="1" applyAlignment="1" applyProtection="1">
      <alignment horizontal="center" vertical="center"/>
      <protection locked="0"/>
    </xf>
    <xf numFmtId="0" fontId="76" fillId="0" borderId="0" xfId="2" applyFont="1" applyBorder="1" applyAlignment="1" applyProtection="1">
      <alignment horizontal="center" vertical="center"/>
      <protection locked="0"/>
    </xf>
    <xf numFmtId="0" fontId="77" fillId="0" borderId="0" xfId="0" applyFont="1" applyBorder="1" applyAlignment="1">
      <alignment horizontal="center" vertical="center"/>
    </xf>
    <xf numFmtId="0" fontId="54" fillId="0" borderId="0" xfId="0" applyFont="1" applyBorder="1" applyAlignment="1">
      <alignment vertical="center"/>
    </xf>
    <xf numFmtId="0" fontId="46" fillId="0" borderId="0" xfId="0" applyFont="1" applyBorder="1" applyAlignment="1">
      <alignment horizontal="center" vertical="center"/>
    </xf>
    <xf numFmtId="0" fontId="55" fillId="0" borderId="27" xfId="0" applyFont="1" applyFill="1" applyBorder="1" applyAlignment="1">
      <alignment horizontal="left" vertical="center" indent="1"/>
    </xf>
    <xf numFmtId="0" fontId="65" fillId="0" borderId="21" xfId="0" applyFont="1" applyBorder="1" applyAlignment="1">
      <alignment horizontal="center" vertical="center" wrapText="1"/>
    </xf>
    <xf numFmtId="0" fontId="65" fillId="0" borderId="4" xfId="0" applyFont="1" applyFill="1" applyBorder="1" applyAlignment="1">
      <alignment horizontal="center" vertical="center" wrapText="1"/>
    </xf>
    <xf numFmtId="0" fontId="65" fillId="0" borderId="21" xfId="0" applyFont="1" applyBorder="1" applyAlignment="1">
      <alignment vertical="center"/>
    </xf>
    <xf numFmtId="0" fontId="65" fillId="0" borderId="23" xfId="0" applyFont="1" applyBorder="1" applyAlignment="1">
      <alignment vertical="center"/>
    </xf>
    <xf numFmtId="0" fontId="65" fillId="0" borderId="0" xfId="0" applyFont="1" applyAlignment="1">
      <alignment vertical="center"/>
    </xf>
    <xf numFmtId="0" fontId="54" fillId="0" borderId="26" xfId="0" applyFont="1" applyBorder="1" applyAlignment="1">
      <alignment horizontal="center" wrapText="1"/>
    </xf>
    <xf numFmtId="0" fontId="44" fillId="0" borderId="21" xfId="0" applyFont="1" applyBorder="1" applyAlignment="1">
      <alignment horizontal="center" vertical="center" wrapText="1"/>
    </xf>
    <xf numFmtId="49" fontId="54" fillId="0" borderId="21" xfId="0" applyNumberFormat="1" applyFont="1" applyFill="1" applyBorder="1" applyAlignment="1">
      <alignment horizontal="center" vertical="center" wrapText="1"/>
    </xf>
    <xf numFmtId="0" fontId="78" fillId="2" borderId="36" xfId="0" applyFont="1" applyFill="1" applyBorder="1" applyAlignment="1">
      <alignment horizontal="center" vertical="center" wrapText="1"/>
    </xf>
    <xf numFmtId="0" fontId="46" fillId="7" borderId="0" xfId="0" applyFont="1" applyFill="1" applyBorder="1" applyAlignment="1">
      <alignment horizontal="center" vertical="center"/>
    </xf>
    <xf numFmtId="0" fontId="5" fillId="8" borderId="2" xfId="0" applyFont="1" applyFill="1" applyBorder="1" applyAlignment="1">
      <alignment horizontal="left" vertical="center" indent="1"/>
    </xf>
    <xf numFmtId="0" fontId="14" fillId="7" borderId="21" xfId="0" applyFont="1" applyFill="1" applyBorder="1" applyAlignment="1">
      <alignment horizontal="center" vertical="center"/>
    </xf>
    <xf numFmtId="0" fontId="13" fillId="0" borderId="40" xfId="0" applyFont="1" applyFill="1" applyBorder="1" applyAlignment="1">
      <alignment horizontal="center" vertical="center"/>
    </xf>
    <xf numFmtId="0" fontId="12" fillId="0" borderId="37" xfId="0" applyFont="1" applyFill="1" applyBorder="1" applyAlignment="1">
      <alignment horizontal="left" vertical="center" indent="1"/>
    </xf>
    <xf numFmtId="0" fontId="5" fillId="2" borderId="28" xfId="0" applyFont="1" applyFill="1" applyBorder="1" applyAlignment="1">
      <alignment horizontal="left" vertical="center" indent="1"/>
    </xf>
    <xf numFmtId="0" fontId="8" fillId="2" borderId="5" xfId="0" applyFont="1" applyFill="1" applyBorder="1" applyAlignment="1">
      <alignment vertical="center"/>
    </xf>
    <xf numFmtId="0" fontId="63" fillId="8" borderId="20" xfId="0" applyFont="1" applyFill="1" applyBorder="1" applyAlignment="1">
      <alignment vertical="center"/>
    </xf>
    <xf numFmtId="0" fontId="79" fillId="8" borderId="20" xfId="0" applyFont="1" applyFill="1" applyBorder="1" applyAlignment="1">
      <alignment vertical="center"/>
    </xf>
    <xf numFmtId="0" fontId="64" fillId="8" borderId="20" xfId="0" applyFont="1" applyFill="1" applyBorder="1" applyAlignment="1">
      <alignment vertical="center"/>
    </xf>
    <xf numFmtId="0" fontId="0" fillId="8" borderId="20" xfId="0" applyFill="1" applyBorder="1" applyAlignment="1">
      <alignment vertical="center"/>
    </xf>
    <xf numFmtId="0" fontId="0" fillId="8" borderId="15" xfId="0" applyFill="1" applyBorder="1" applyAlignment="1">
      <alignment vertical="center"/>
    </xf>
    <xf numFmtId="0" fontId="0" fillId="8" borderId="21" xfId="0" applyFill="1" applyBorder="1" applyAlignment="1">
      <alignment vertical="center"/>
    </xf>
    <xf numFmtId="0" fontId="54" fillId="8" borderId="4" xfId="0" applyFont="1" applyFill="1" applyBorder="1" applyAlignment="1">
      <alignment horizontal="center" vertical="center"/>
    </xf>
    <xf numFmtId="0" fontId="46" fillId="8" borderId="21" xfId="2" applyFont="1" applyFill="1" applyBorder="1" applyAlignment="1" applyProtection="1">
      <alignment horizontal="center" vertical="center"/>
      <protection locked="0"/>
    </xf>
    <xf numFmtId="0" fontId="77" fillId="8" borderId="4" xfId="0" applyFont="1" applyFill="1" applyBorder="1" applyAlignment="1">
      <alignment horizontal="center" vertical="center"/>
    </xf>
    <xf numFmtId="0" fontId="54" fillId="8" borderId="45" xfId="0" applyFont="1" applyFill="1" applyBorder="1" applyAlignment="1">
      <alignment horizontal="center" vertical="center"/>
    </xf>
    <xf numFmtId="0" fontId="46" fillId="8" borderId="30" xfId="0" applyFont="1" applyFill="1" applyBorder="1" applyAlignment="1">
      <alignment horizontal="center" vertical="center"/>
    </xf>
    <xf numFmtId="0" fontId="54" fillId="8" borderId="21" xfId="0" applyFont="1" applyFill="1" applyBorder="1" applyAlignment="1">
      <alignment horizontal="center" vertical="center"/>
    </xf>
    <xf numFmtId="0" fontId="79" fillId="8" borderId="5" xfId="0" applyFont="1" applyFill="1" applyBorder="1" applyAlignment="1">
      <alignment vertical="center"/>
    </xf>
    <xf numFmtId="0" fontId="71" fillId="8" borderId="5" xfId="0" applyFont="1" applyFill="1" applyBorder="1" applyAlignment="1">
      <alignment vertical="center"/>
    </xf>
    <xf numFmtId="0" fontId="0" fillId="8" borderId="5" xfId="0" applyFill="1" applyBorder="1" applyAlignment="1">
      <alignment vertical="center"/>
    </xf>
    <xf numFmtId="0" fontId="79" fillId="8" borderId="46" xfId="0" applyFont="1" applyFill="1" applyBorder="1" applyAlignment="1">
      <alignment vertical="center"/>
    </xf>
    <xf numFmtId="0" fontId="75" fillId="8" borderId="21" xfId="2" applyFont="1" applyFill="1" applyBorder="1" applyAlignment="1">
      <alignment horizontal="center" vertical="center"/>
    </xf>
    <xf numFmtId="0" fontId="12" fillId="8" borderId="21" xfId="2" applyFont="1" applyFill="1" applyBorder="1" applyAlignment="1">
      <alignment horizontal="center" vertical="center"/>
    </xf>
    <xf numFmtId="0" fontId="79" fillId="0" borderId="21" xfId="0" applyFont="1" applyFill="1" applyBorder="1" applyAlignment="1">
      <alignment vertical="center"/>
    </xf>
    <xf numFmtId="0" fontId="0" fillId="0" borderId="21" xfId="0" applyFill="1" applyBorder="1" applyAlignment="1">
      <alignment vertical="center"/>
    </xf>
    <xf numFmtId="0" fontId="80" fillId="0" borderId="21" xfId="2" applyFont="1" applyFill="1" applyBorder="1" applyAlignment="1">
      <alignment horizontal="center" vertical="center"/>
    </xf>
    <xf numFmtId="0" fontId="65" fillId="0" borderId="21" xfId="2" applyFont="1" applyFill="1" applyBorder="1" applyAlignment="1" applyProtection="1">
      <alignment horizontal="center" vertical="center"/>
      <protection locked="0"/>
    </xf>
    <xf numFmtId="0" fontId="63" fillId="0" borderId="21" xfId="0" applyFont="1" applyFill="1" applyBorder="1" applyAlignment="1">
      <alignment vertical="center"/>
    </xf>
    <xf numFmtId="0" fontId="7" fillId="0" borderId="21" xfId="2" applyFont="1" applyBorder="1" applyAlignment="1" applyProtection="1">
      <alignment horizontal="center" vertical="center"/>
      <protection locked="0"/>
    </xf>
    <xf numFmtId="0" fontId="12" fillId="7" borderId="26" xfId="2" applyFont="1" applyFill="1" applyBorder="1" applyAlignment="1">
      <alignment horizontal="center" vertical="center"/>
    </xf>
    <xf numFmtId="0" fontId="12" fillId="7" borderId="21" xfId="2" applyFont="1" applyFill="1" applyBorder="1" applyAlignment="1">
      <alignment horizontal="center" vertical="center"/>
    </xf>
    <xf numFmtId="0" fontId="12" fillId="0" borderId="21" xfId="2" applyFont="1" applyFill="1" applyBorder="1" applyAlignment="1" applyProtection="1">
      <alignment horizontal="center" vertical="center"/>
    </xf>
    <xf numFmtId="0" fontId="12" fillId="0" borderId="29" xfId="2" applyFont="1" applyFill="1" applyBorder="1" applyAlignment="1" applyProtection="1">
      <alignment horizontal="center" vertical="center"/>
    </xf>
    <xf numFmtId="0" fontId="16" fillId="2" borderId="21" xfId="2" applyFont="1" applyFill="1" applyBorder="1" applyAlignment="1">
      <alignment horizontal="center" vertical="center"/>
    </xf>
    <xf numFmtId="0" fontId="16" fillId="2" borderId="29" xfId="2" applyFont="1" applyFill="1" applyBorder="1" applyAlignment="1">
      <alignment horizontal="center" vertical="center"/>
    </xf>
    <xf numFmtId="0" fontId="16" fillId="2" borderId="23" xfId="2" applyFont="1" applyFill="1" applyBorder="1" applyAlignment="1">
      <alignment horizontal="center" vertical="center"/>
    </xf>
    <xf numFmtId="0" fontId="16" fillId="2" borderId="15" xfId="2" applyFont="1" applyFill="1" applyBorder="1" applyAlignment="1">
      <alignment horizontal="center" vertical="center"/>
    </xf>
    <xf numFmtId="0" fontId="44" fillId="0" borderId="21" xfId="0" applyFont="1" applyBorder="1" applyAlignment="1">
      <alignment horizontal="center" vertical="center"/>
    </xf>
    <xf numFmtId="0" fontId="44" fillId="0" borderId="23" xfId="0" applyFont="1" applyBorder="1" applyAlignment="1">
      <alignment horizontal="center" vertical="center"/>
    </xf>
    <xf numFmtId="0" fontId="44" fillId="0" borderId="29" xfId="0" applyFont="1" applyBorder="1" applyAlignment="1">
      <alignment horizontal="center" vertical="center"/>
    </xf>
    <xf numFmtId="0" fontId="12" fillId="0" borderId="4" xfId="2" applyFont="1" applyFill="1" applyBorder="1" applyAlignment="1">
      <alignment horizontal="center" vertical="center"/>
    </xf>
    <xf numFmtId="0" fontId="12" fillId="0" borderId="30" xfId="2" applyFont="1" applyFill="1" applyBorder="1" applyAlignment="1">
      <alignment horizontal="center" vertical="center"/>
    </xf>
    <xf numFmtId="0" fontId="6" fillId="0" borderId="0" xfId="0" applyFont="1" applyFill="1" applyBorder="1" applyAlignment="1">
      <alignment horizontal="left" vertical="center"/>
    </xf>
    <xf numFmtId="0" fontId="1" fillId="0" borderId="0" xfId="0" applyFont="1" applyFill="1" applyBorder="1" applyAlignment="1">
      <alignment horizontal="left" vertical="center"/>
    </xf>
    <xf numFmtId="0" fontId="19" fillId="0" borderId="0" xfId="0" applyFont="1" applyFill="1" applyBorder="1" applyAlignment="1">
      <alignment horizontal="center" vertical="center"/>
    </xf>
    <xf numFmtId="0" fontId="20" fillId="0" borderId="0" xfId="0" applyFont="1" applyFill="1" applyBorder="1" applyAlignment="1">
      <alignment vertical="center"/>
    </xf>
    <xf numFmtId="0" fontId="18" fillId="0" borderId="0" xfId="0" applyFont="1" applyFill="1" applyBorder="1" applyAlignment="1">
      <alignment vertical="center"/>
    </xf>
    <xf numFmtId="0" fontId="18" fillId="0" borderId="0" xfId="0" applyFont="1" applyFill="1" applyBorder="1"/>
    <xf numFmtId="0" fontId="12" fillId="0" borderId="23" xfId="0" applyFont="1" applyFill="1" applyBorder="1" applyAlignment="1">
      <alignment horizontal="left" vertical="center" indent="1"/>
    </xf>
    <xf numFmtId="0" fontId="6" fillId="0" borderId="20" xfId="0" applyFont="1" applyFill="1" applyBorder="1" applyAlignment="1">
      <alignment vertical="center"/>
    </xf>
    <xf numFmtId="0" fontId="12" fillId="0" borderId="20" xfId="0" applyFont="1" applyFill="1" applyBorder="1" applyAlignment="1">
      <alignment horizontal="center" vertical="center"/>
    </xf>
    <xf numFmtId="0" fontId="53" fillId="0" borderId="5" xfId="0" applyFont="1" applyBorder="1" applyAlignment="1">
      <alignment horizontal="left" vertical="center"/>
    </xf>
    <xf numFmtId="0" fontId="42" fillId="0" borderId="5" xfId="0" applyFont="1" applyBorder="1" applyAlignment="1">
      <alignment vertical="center"/>
    </xf>
    <xf numFmtId="0" fontId="0" fillId="5" borderId="1" xfId="0" applyFont="1" applyFill="1" applyBorder="1" applyAlignment="1">
      <alignment vertical="center"/>
    </xf>
    <xf numFmtId="0" fontId="0" fillId="5" borderId="5" xfId="0" applyFont="1" applyFill="1" applyBorder="1" applyAlignment="1">
      <alignment vertical="center"/>
    </xf>
    <xf numFmtId="0" fontId="41" fillId="7" borderId="20" xfId="0" applyFont="1" applyFill="1" applyBorder="1" applyAlignment="1">
      <alignment vertical="center"/>
    </xf>
    <xf numFmtId="0" fontId="61" fillId="0" borderId="27" xfId="0" applyFont="1" applyBorder="1" applyAlignment="1">
      <alignment vertical="center"/>
    </xf>
    <xf numFmtId="0" fontId="55" fillId="0" borderId="27" xfId="0" applyFont="1" applyFill="1" applyBorder="1" applyAlignment="1">
      <alignment vertical="center"/>
    </xf>
    <xf numFmtId="0" fontId="55" fillId="0" borderId="27" xfId="0" applyFont="1" applyBorder="1" applyAlignment="1">
      <alignment vertical="center"/>
    </xf>
    <xf numFmtId="0" fontId="53" fillId="0" borderId="19" xfId="0" applyFont="1" applyBorder="1" applyAlignment="1">
      <alignment vertical="center"/>
    </xf>
    <xf numFmtId="0" fontId="54" fillId="0" borderId="23" xfId="0" applyFont="1" applyFill="1" applyBorder="1" applyAlignment="1">
      <alignment horizontal="center" vertical="center" wrapText="1"/>
    </xf>
    <xf numFmtId="0" fontId="44" fillId="7" borderId="23" xfId="0" applyFont="1" applyFill="1" applyBorder="1" applyAlignment="1">
      <alignment horizontal="left" vertical="center" wrapText="1" indent="1"/>
    </xf>
    <xf numFmtId="0" fontId="44" fillId="7" borderId="26" xfId="0" applyFont="1" applyFill="1" applyBorder="1" applyAlignment="1">
      <alignment horizontal="left" vertical="center" wrapText="1" indent="1"/>
    </xf>
    <xf numFmtId="0" fontId="42" fillId="0" borderId="8" xfId="0" applyFont="1" applyFill="1" applyBorder="1" applyAlignment="1">
      <alignment horizontal="left" vertical="top" wrapText="1"/>
    </xf>
    <xf numFmtId="0" fontId="42" fillId="0" borderId="9" xfId="0" applyFont="1" applyFill="1" applyBorder="1" applyAlignment="1">
      <alignment horizontal="left" vertical="top" wrapText="1"/>
    </xf>
    <xf numFmtId="0" fontId="44" fillId="0" borderId="8" xfId="0" applyFont="1" applyBorder="1" applyAlignment="1">
      <alignment horizontal="left" vertical="top"/>
    </xf>
    <xf numFmtId="0" fontId="44" fillId="0" borderId="9" xfId="0" applyFont="1" applyBorder="1" applyAlignment="1">
      <alignment horizontal="left" vertical="top"/>
    </xf>
    <xf numFmtId="0" fontId="65" fillId="0" borderId="26" xfId="0" applyFont="1" applyBorder="1" applyAlignment="1">
      <alignment horizontal="center" vertical="center" wrapText="1"/>
    </xf>
    <xf numFmtId="0" fontId="54" fillId="0" borderId="26" xfId="2" applyFont="1" applyBorder="1" applyAlignment="1">
      <alignment horizontal="center" vertical="center"/>
    </xf>
    <xf numFmtId="0" fontId="42" fillId="0" borderId="27" xfId="0" applyFont="1" applyBorder="1" applyAlignment="1">
      <alignment horizontal="center" vertical="center"/>
    </xf>
    <xf numFmtId="0" fontId="46" fillId="0" borderId="21" xfId="0" applyFont="1" applyBorder="1" applyAlignment="1">
      <alignment horizontal="center" vertical="center"/>
    </xf>
    <xf numFmtId="0" fontId="42" fillId="0" borderId="27" xfId="0" applyFont="1" applyFill="1" applyBorder="1" applyAlignment="1">
      <alignment horizontal="center" vertical="center"/>
    </xf>
    <xf numFmtId="0" fontId="54" fillId="0" borderId="23" xfId="0" applyFont="1" applyFill="1" applyBorder="1" applyAlignment="1">
      <alignment horizontal="left" vertical="center" indent="1"/>
    </xf>
    <xf numFmtId="0" fontId="44" fillId="0" borderId="20" xfId="0" applyFont="1" applyFill="1" applyBorder="1" applyAlignment="1">
      <alignment vertical="center"/>
    </xf>
    <xf numFmtId="0" fontId="54" fillId="0" borderId="20" xfId="0" applyFont="1" applyFill="1" applyBorder="1" applyAlignment="1">
      <alignment horizontal="center" vertical="center"/>
    </xf>
    <xf numFmtId="0" fontId="57" fillId="0" borderId="21" xfId="0" applyFont="1" applyFill="1" applyBorder="1" applyAlignment="1">
      <alignment horizontal="center" vertical="center"/>
    </xf>
    <xf numFmtId="0" fontId="43" fillId="0" borderId="20" xfId="0" applyFont="1" applyFill="1" applyBorder="1" applyAlignment="1">
      <alignment vertical="center"/>
    </xf>
    <xf numFmtId="0" fontId="55" fillId="0" borderId="20" xfId="0" applyFont="1" applyBorder="1" applyAlignment="1">
      <alignment vertical="center"/>
    </xf>
    <xf numFmtId="0" fontId="5" fillId="0" borderId="4" xfId="0" applyFont="1" applyFill="1" applyBorder="1" applyAlignment="1">
      <alignment horizontal="center" vertical="center" wrapText="1"/>
    </xf>
    <xf numFmtId="0" fontId="6" fillId="0" borderId="21" xfId="0" applyFont="1" applyFill="1" applyBorder="1" applyAlignment="1">
      <alignment horizontal="center" vertical="center" wrapText="1"/>
    </xf>
    <xf numFmtId="0" fontId="43" fillId="7" borderId="21" xfId="0" applyFont="1" applyFill="1" applyBorder="1" applyAlignment="1">
      <alignment horizontal="center" vertical="center" wrapText="1"/>
    </xf>
    <xf numFmtId="0" fontId="6" fillId="7" borderId="21" xfId="0" applyFont="1" applyFill="1" applyBorder="1" applyAlignment="1">
      <alignment horizontal="center" vertical="center" wrapText="1"/>
    </xf>
    <xf numFmtId="0" fontId="38" fillId="6" borderId="21" xfId="0" applyFont="1" applyFill="1" applyBorder="1" applyAlignment="1">
      <alignment horizontal="center" vertical="center"/>
    </xf>
    <xf numFmtId="0" fontId="81" fillId="0" borderId="27" xfId="0" applyFont="1" applyFill="1" applyBorder="1" applyAlignment="1">
      <alignment horizontal="left" vertical="center" indent="1"/>
    </xf>
    <xf numFmtId="0" fontId="54" fillId="7" borderId="20" xfId="0" applyFont="1" applyFill="1" applyBorder="1" applyAlignment="1">
      <alignment horizontal="center" vertical="center" wrapText="1"/>
    </xf>
    <xf numFmtId="0" fontId="54" fillId="8" borderId="0" xfId="2" applyFont="1" applyFill="1" applyBorder="1" applyAlignment="1" applyProtection="1">
      <alignment horizontal="center" vertical="center"/>
      <protection locked="0"/>
    </xf>
    <xf numFmtId="0" fontId="54" fillId="0" borderId="4" xfId="0" applyFont="1" applyBorder="1" applyAlignment="1">
      <alignment horizontal="center" vertical="center"/>
    </xf>
    <xf numFmtId="0" fontId="54" fillId="7" borderId="21" xfId="0" applyFont="1" applyFill="1" applyBorder="1" applyAlignment="1">
      <alignment horizontal="center" vertical="center"/>
    </xf>
    <xf numFmtId="0" fontId="54" fillId="0" borderId="21" xfId="2" applyFont="1" applyFill="1" applyBorder="1" applyAlignment="1">
      <alignment horizontal="center" vertical="center"/>
    </xf>
    <xf numFmtId="0" fontId="68" fillId="8" borderId="0" xfId="0" applyFont="1" applyFill="1" applyBorder="1"/>
    <xf numFmtId="0" fontId="62" fillId="8" borderId="0" xfId="0" applyFont="1" applyFill="1" applyBorder="1"/>
    <xf numFmtId="0" fontId="71" fillId="8" borderId="0" xfId="0" applyFont="1" applyFill="1" applyBorder="1"/>
    <xf numFmtId="0" fontId="67" fillId="0" borderId="0" xfId="0" applyFont="1" applyFill="1" applyBorder="1"/>
    <xf numFmtId="0" fontId="82" fillId="2" borderId="0" xfId="2" applyFont="1" applyFill="1" applyBorder="1" applyAlignment="1">
      <alignment horizontal="center" vertical="center"/>
    </xf>
    <xf numFmtId="0" fontId="75" fillId="0" borderId="4" xfId="2" applyFont="1" applyFill="1" applyBorder="1" applyAlignment="1">
      <alignment horizontal="center" vertical="center"/>
    </xf>
    <xf numFmtId="0" fontId="75" fillId="0" borderId="21" xfId="2" applyFont="1" applyBorder="1" applyAlignment="1">
      <alignment horizontal="center" vertical="center"/>
    </xf>
    <xf numFmtId="0" fontId="75" fillId="7" borderId="21" xfId="2" applyFont="1" applyFill="1" applyBorder="1" applyAlignment="1">
      <alignment horizontal="center" vertical="center"/>
    </xf>
    <xf numFmtId="0" fontId="75" fillId="0" borderId="21" xfId="2" applyFont="1" applyFill="1" applyBorder="1" applyAlignment="1" applyProtection="1">
      <alignment horizontal="center" vertical="center"/>
    </xf>
    <xf numFmtId="0" fontId="44" fillId="0" borderId="0" xfId="0" applyFont="1" applyFill="1" applyAlignment="1">
      <alignment horizontal="center" vertical="center"/>
    </xf>
    <xf numFmtId="0" fontId="12" fillId="0" borderId="21" xfId="0" applyFont="1" applyFill="1" applyBorder="1" applyAlignment="1">
      <alignment horizontal="left" vertical="center" wrapText="1" indent="1"/>
    </xf>
    <xf numFmtId="0" fontId="54" fillId="0" borderId="26" xfId="2" applyFont="1" applyFill="1" applyBorder="1" applyAlignment="1">
      <alignment horizontal="center" vertical="center"/>
    </xf>
    <xf numFmtId="0" fontId="83" fillId="0" borderId="0" xfId="0" applyFont="1" applyFill="1" applyBorder="1"/>
    <xf numFmtId="0" fontId="84" fillId="0" borderId="0" xfId="0" applyFont="1" applyFill="1" applyBorder="1"/>
    <xf numFmtId="0" fontId="73" fillId="0" borderId="0" xfId="0" applyFont="1"/>
    <xf numFmtId="0" fontId="85" fillId="0" borderId="0" xfId="0" applyFont="1" applyFill="1" applyBorder="1" applyAlignment="1">
      <alignment horizontal="left" vertical="center"/>
    </xf>
    <xf numFmtId="0" fontId="44" fillId="0" borderId="25" xfId="0" quotePrefix="1" applyFont="1" applyFill="1" applyBorder="1" applyAlignment="1">
      <alignment horizontal="center" vertical="center" wrapText="1"/>
    </xf>
    <xf numFmtId="0" fontId="44" fillId="0" borderId="26" xfId="0" quotePrefix="1" applyFont="1" applyFill="1" applyBorder="1" applyAlignment="1">
      <alignment horizontal="center" vertical="center" wrapText="1"/>
    </xf>
    <xf numFmtId="185" fontId="46" fillId="0" borderId="21" xfId="0" applyNumberFormat="1" applyFont="1" applyFill="1" applyBorder="1" applyAlignment="1">
      <alignment horizontal="center" vertical="center"/>
    </xf>
    <xf numFmtId="0" fontId="44" fillId="0" borderId="21" xfId="0" applyFont="1" applyFill="1" applyBorder="1" applyAlignment="1">
      <alignment horizontal="center" vertical="center"/>
    </xf>
    <xf numFmtId="0" fontId="44" fillId="0" borderId="21" xfId="2" applyFont="1" applyFill="1" applyBorder="1" applyAlignment="1" applyProtection="1">
      <alignment horizontal="center" vertical="center"/>
      <protection locked="0"/>
    </xf>
    <xf numFmtId="0" fontId="44" fillId="8" borderId="4" xfId="0" applyFont="1" applyFill="1" applyBorder="1" applyAlignment="1">
      <alignment horizontal="center" vertical="center"/>
    </xf>
    <xf numFmtId="0" fontId="44" fillId="8" borderId="21" xfId="0" applyFont="1" applyFill="1" applyBorder="1" applyAlignment="1">
      <alignment horizontal="center" vertical="center"/>
    </xf>
    <xf numFmtId="0" fontId="86" fillId="0" borderId="21" xfId="2" applyFont="1" applyFill="1" applyBorder="1" applyAlignment="1">
      <alignment horizontal="center" vertical="center"/>
    </xf>
    <xf numFmtId="0" fontId="86" fillId="8" borderId="21" xfId="2" applyFont="1" applyFill="1" applyBorder="1" applyAlignment="1">
      <alignment horizontal="center" vertical="center"/>
    </xf>
    <xf numFmtId="185" fontId="50" fillId="0" borderId="21" xfId="0" applyNumberFormat="1" applyFont="1" applyFill="1" applyBorder="1" applyAlignment="1">
      <alignment horizontal="center" vertical="center"/>
    </xf>
    <xf numFmtId="184" fontId="54" fillId="0" borderId="23" xfId="0" applyNumberFormat="1" applyFont="1" applyFill="1" applyBorder="1" applyAlignment="1">
      <alignment horizontal="center" vertical="center"/>
    </xf>
    <xf numFmtId="0" fontId="54" fillId="0" borderId="0" xfId="0" applyFont="1" applyFill="1" applyAlignment="1">
      <alignment vertical="center"/>
    </xf>
    <xf numFmtId="184" fontId="54" fillId="0" borderId="0" xfId="0" applyNumberFormat="1" applyFont="1" applyFill="1" applyBorder="1" applyAlignment="1">
      <alignment horizontal="center" vertical="center"/>
    </xf>
    <xf numFmtId="0" fontId="86" fillId="0" borderId="21" xfId="2" applyFont="1" applyFill="1" applyBorder="1" applyAlignment="1" applyProtection="1">
      <alignment horizontal="center" vertical="center"/>
      <protection locked="0"/>
    </xf>
    <xf numFmtId="0" fontId="86" fillId="0" borderId="21" xfId="2" applyFont="1" applyBorder="1" applyAlignment="1" applyProtection="1">
      <alignment horizontal="center" vertical="center"/>
      <protection locked="0"/>
    </xf>
    <xf numFmtId="0" fontId="44" fillId="0" borderId="21" xfId="2" applyFont="1" applyFill="1" applyBorder="1" applyAlignment="1">
      <alignment horizontal="center" vertical="center"/>
    </xf>
    <xf numFmtId="0" fontId="86" fillId="2" borderId="0" xfId="2" applyFont="1" applyFill="1" applyBorder="1" applyAlignment="1" applyProtection="1">
      <alignment horizontal="center" vertical="center"/>
      <protection locked="0"/>
    </xf>
    <xf numFmtId="0" fontId="44" fillId="8" borderId="0" xfId="2" applyFont="1" applyFill="1" applyBorder="1" applyAlignment="1" applyProtection="1">
      <alignment horizontal="center" vertical="center"/>
      <protection locked="0"/>
    </xf>
    <xf numFmtId="0" fontId="46" fillId="2" borderId="36" xfId="0" applyFont="1" applyFill="1" applyBorder="1" applyAlignment="1">
      <alignment horizontal="center" vertical="center" wrapText="1"/>
    </xf>
    <xf numFmtId="0" fontId="87" fillId="9" borderId="21" xfId="2" applyFont="1" applyFill="1" applyBorder="1" applyAlignment="1">
      <alignment horizontal="center" vertical="center"/>
    </xf>
    <xf numFmtId="0" fontId="7" fillId="9" borderId="21" xfId="2" applyFont="1" applyFill="1" applyBorder="1" applyAlignment="1" applyProtection="1">
      <alignment horizontal="center" vertical="center"/>
      <protection locked="0"/>
    </xf>
    <xf numFmtId="0" fontId="54" fillId="0" borderId="4" xfId="0" applyFont="1" applyFill="1" applyBorder="1" applyAlignment="1">
      <alignment horizontal="center" vertical="center" wrapText="1"/>
    </xf>
    <xf numFmtId="0" fontId="54" fillId="0" borderId="25" xfId="0" applyFont="1" applyFill="1" applyBorder="1" applyAlignment="1">
      <alignment horizontal="center" vertical="center" wrapText="1"/>
    </xf>
    <xf numFmtId="0" fontId="0" fillId="8" borderId="20" xfId="0" applyFill="1" applyBorder="1" applyAlignment="1">
      <alignment horizontal="center" vertical="center"/>
    </xf>
    <xf numFmtId="0" fontId="44" fillId="8" borderId="5" xfId="0" applyFont="1" applyFill="1" applyBorder="1" applyAlignment="1">
      <alignment horizontal="center" vertical="center"/>
    </xf>
    <xf numFmtId="0" fontId="16" fillId="8" borderId="21" xfId="2" applyFont="1" applyFill="1" applyBorder="1" applyAlignment="1">
      <alignment vertical="center"/>
    </xf>
    <xf numFmtId="0" fontId="83" fillId="0" borderId="0" xfId="0" applyFont="1"/>
    <xf numFmtId="0" fontId="67" fillId="0" borderId="0" xfId="0" applyFont="1"/>
    <xf numFmtId="0" fontId="71" fillId="0" borderId="0" xfId="0" applyFont="1"/>
    <xf numFmtId="0" fontId="67" fillId="9" borderId="0" xfId="0" applyFont="1" applyFill="1"/>
    <xf numFmtId="0" fontId="62" fillId="9" borderId="0" xfId="0" applyFont="1" applyFill="1"/>
    <xf numFmtId="0" fontId="72" fillId="0" borderId="0" xfId="0" applyFont="1"/>
    <xf numFmtId="0" fontId="80" fillId="0" borderId="0" xfId="0" applyFont="1"/>
    <xf numFmtId="0" fontId="88" fillId="0" borderId="0" xfId="0" applyFont="1"/>
    <xf numFmtId="0" fontId="53" fillId="0" borderId="0" xfId="0" applyFont="1"/>
    <xf numFmtId="0" fontId="5" fillId="9" borderId="4" xfId="0" applyFont="1" applyFill="1" applyBorder="1" applyAlignment="1">
      <alignment horizontal="center" vertical="center" wrapText="1"/>
    </xf>
    <xf numFmtId="0" fontId="54" fillId="9" borderId="23" xfId="0" applyFont="1" applyFill="1" applyBorder="1" applyAlignment="1">
      <alignment horizontal="left" vertical="center" wrapText="1" indent="1"/>
    </xf>
    <xf numFmtId="0" fontId="54" fillId="9" borderId="26" xfId="0" applyFont="1" applyFill="1" applyBorder="1" applyAlignment="1">
      <alignment horizontal="left" vertical="center" wrapText="1" indent="1"/>
    </xf>
    <xf numFmtId="0" fontId="65" fillId="9" borderId="4" xfId="0" applyFont="1" applyFill="1" applyBorder="1" applyAlignment="1">
      <alignment horizontal="center" vertical="center" wrapText="1"/>
    </xf>
    <xf numFmtId="0" fontId="54" fillId="9" borderId="21" xfId="0" applyFont="1" applyFill="1" applyBorder="1" applyAlignment="1">
      <alignment horizontal="center" vertical="center" wrapText="1"/>
    </xf>
    <xf numFmtId="0" fontId="89" fillId="0" borderId="0" xfId="0" applyFont="1"/>
    <xf numFmtId="0" fontId="53" fillId="8" borderId="0" xfId="0" applyFont="1" applyFill="1" applyBorder="1"/>
    <xf numFmtId="0" fontId="73" fillId="8" borderId="0" xfId="0" applyFont="1" applyFill="1" applyBorder="1"/>
    <xf numFmtId="0" fontId="12" fillId="9" borderId="21" xfId="0" applyFont="1" applyFill="1" applyBorder="1" applyAlignment="1">
      <alignment horizontal="center" vertical="center" wrapText="1"/>
    </xf>
    <xf numFmtId="0" fontId="54" fillId="9" borderId="21" xfId="2" applyFont="1" applyFill="1" applyBorder="1" applyAlignment="1">
      <alignment horizontal="center" vertical="center" wrapText="1"/>
    </xf>
    <xf numFmtId="0" fontId="73" fillId="9" borderId="0" xfId="0" applyFont="1" applyFill="1"/>
    <xf numFmtId="0" fontId="46" fillId="9" borderId="21" xfId="0" applyFont="1" applyFill="1" applyBorder="1" applyAlignment="1">
      <alignment horizontal="center" vertical="center"/>
    </xf>
    <xf numFmtId="0" fontId="12" fillId="0" borderId="0" xfId="0" applyFont="1" applyBorder="1" applyAlignment="1">
      <alignment horizontal="left" vertical="center" indent="1"/>
    </xf>
    <xf numFmtId="0" fontId="6" fillId="0" borderId="0" xfId="0" applyFont="1" applyBorder="1" applyAlignment="1">
      <alignment vertical="center"/>
    </xf>
    <xf numFmtId="0" fontId="12" fillId="0" borderId="0" xfId="0" applyFont="1" applyBorder="1" applyAlignment="1">
      <alignment horizontal="center" vertical="center"/>
    </xf>
    <xf numFmtId="0" fontId="46" fillId="8" borderId="21" xfId="0" applyFont="1" applyFill="1" applyBorder="1" applyAlignment="1">
      <alignment horizontal="center" vertical="center"/>
    </xf>
    <xf numFmtId="0" fontId="79" fillId="8" borderId="20" xfId="0" applyFont="1" applyFill="1" applyBorder="1" applyAlignment="1">
      <alignment horizontal="center" vertical="center"/>
    </xf>
    <xf numFmtId="0" fontId="46" fillId="8" borderId="45" xfId="0" applyFont="1" applyFill="1" applyBorder="1" applyAlignment="1">
      <alignment horizontal="center" vertical="center"/>
    </xf>
    <xf numFmtId="0" fontId="79" fillId="8" borderId="5" xfId="0" applyFont="1" applyFill="1" applyBorder="1" applyAlignment="1">
      <alignment horizontal="center" vertical="center"/>
    </xf>
    <xf numFmtId="0" fontId="55" fillId="0" borderId="20" xfId="0" applyFont="1" applyBorder="1" applyAlignment="1">
      <alignment vertical="center"/>
    </xf>
    <xf numFmtId="0" fontId="87" fillId="0" borderId="21" xfId="2" applyFont="1" applyFill="1" applyBorder="1" applyAlignment="1">
      <alignment horizontal="center" vertical="center"/>
    </xf>
    <xf numFmtId="0" fontId="90" fillId="0" borderId="2" xfId="0" applyFont="1" applyBorder="1"/>
    <xf numFmtId="0" fontId="91" fillId="0" borderId="0" xfId="0" applyFont="1" applyBorder="1" applyAlignment="1">
      <alignment horizontal="center"/>
    </xf>
    <xf numFmtId="0" fontId="92" fillId="0" borderId="0" xfId="0" applyFont="1" applyBorder="1" applyAlignment="1">
      <alignment horizontal="center"/>
    </xf>
    <xf numFmtId="0" fontId="93" fillId="2" borderId="36" xfId="0" applyFont="1" applyFill="1" applyBorder="1" applyAlignment="1">
      <alignment horizontal="center" vertical="center" wrapText="1"/>
    </xf>
    <xf numFmtId="0" fontId="29" fillId="0" borderId="21" xfId="2" applyFont="1" applyFill="1" applyBorder="1" applyAlignment="1" applyProtection="1">
      <alignment horizontal="center" vertical="center"/>
      <protection locked="0"/>
    </xf>
    <xf numFmtId="0" fontId="94" fillId="0" borderId="21" xfId="0" applyFont="1" applyFill="1" applyBorder="1" applyAlignment="1">
      <alignment horizontal="center" vertical="center"/>
    </xf>
    <xf numFmtId="0" fontId="94" fillId="0" borderId="21" xfId="0" applyFont="1" applyBorder="1" applyAlignment="1">
      <alignment horizontal="center" vertical="center"/>
    </xf>
    <xf numFmtId="0" fontId="94" fillId="9" borderId="21" xfId="0" applyFont="1" applyFill="1" applyBorder="1" applyAlignment="1">
      <alignment horizontal="center" vertical="center"/>
    </xf>
    <xf numFmtId="0" fontId="94" fillId="8" borderId="45" xfId="0" applyFont="1" applyFill="1" applyBorder="1" applyAlignment="1">
      <alignment horizontal="center" vertical="center"/>
    </xf>
    <xf numFmtId="0" fontId="94" fillId="8" borderId="21" xfId="0" applyFont="1" applyFill="1" applyBorder="1" applyAlignment="1">
      <alignment horizontal="center" vertical="center"/>
    </xf>
    <xf numFmtId="0" fontId="94" fillId="8" borderId="5" xfId="0" applyFont="1" applyFill="1" applyBorder="1" applyAlignment="1">
      <alignment horizontal="center" vertical="center"/>
    </xf>
    <xf numFmtId="0" fontId="95" fillId="0" borderId="21" xfId="2" applyFont="1" applyFill="1" applyBorder="1" applyAlignment="1">
      <alignment horizontal="center" vertical="center"/>
    </xf>
    <xf numFmtId="0" fontId="95" fillId="8" borderId="21" xfId="2" applyFont="1" applyFill="1" applyBorder="1" applyAlignment="1">
      <alignment horizontal="center" vertical="center"/>
    </xf>
    <xf numFmtId="0" fontId="96" fillId="0" borderId="21" xfId="2" applyFont="1" applyFill="1" applyBorder="1" applyAlignment="1">
      <alignment horizontal="center" vertical="center"/>
    </xf>
    <xf numFmtId="0" fontId="44" fillId="0" borderId="23" xfId="0" applyFont="1" applyFill="1" applyBorder="1" applyAlignment="1">
      <alignment vertical="center"/>
    </xf>
    <xf numFmtId="0" fontId="30" fillId="2" borderId="20" xfId="0" applyFont="1" applyFill="1" applyBorder="1" applyAlignment="1">
      <alignment horizontal="left" vertical="center"/>
    </xf>
    <xf numFmtId="0" fontId="30" fillId="2" borderId="5" xfId="0" applyFont="1" applyFill="1" applyBorder="1" applyAlignment="1">
      <alignment horizontal="left" vertical="center"/>
    </xf>
    <xf numFmtId="0" fontId="30" fillId="0" borderId="5" xfId="0" applyFont="1" applyFill="1" applyBorder="1" applyAlignment="1">
      <alignment horizontal="left" vertical="center"/>
    </xf>
    <xf numFmtId="0" fontId="30" fillId="0" borderId="20" xfId="0" applyFont="1" applyBorder="1" applyAlignment="1">
      <alignment horizontal="left" vertical="center"/>
    </xf>
    <xf numFmtId="0" fontId="97" fillId="0" borderId="20" xfId="0" applyFont="1" applyFill="1" applyBorder="1" applyAlignment="1">
      <alignment horizontal="left" vertical="center"/>
    </xf>
    <xf numFmtId="0" fontId="30" fillId="0" borderId="20" xfId="0" applyFont="1" applyFill="1" applyBorder="1" applyAlignment="1">
      <alignment horizontal="left" vertical="center"/>
    </xf>
    <xf numFmtId="0" fontId="30" fillId="0" borderId="26" xfId="0" applyFont="1" applyFill="1" applyBorder="1" applyAlignment="1">
      <alignment horizontal="left" vertical="center"/>
    </xf>
    <xf numFmtId="0" fontId="30" fillId="0" borderId="37" xfId="0" applyFont="1" applyFill="1" applyBorder="1" applyAlignment="1">
      <alignment horizontal="left" vertical="center"/>
    </xf>
    <xf numFmtId="0" fontId="92" fillId="0" borderId="26" xfId="0" applyFont="1" applyFill="1" applyBorder="1" applyAlignment="1">
      <alignment horizontal="left" vertical="center"/>
    </xf>
    <xf numFmtId="0" fontId="30" fillId="0" borderId="5" xfId="0" applyFont="1" applyBorder="1" applyAlignment="1">
      <alignment horizontal="left" vertical="center"/>
    </xf>
    <xf numFmtId="0" fontId="30" fillId="0" borderId="37" xfId="0" applyFont="1" applyBorder="1" applyAlignment="1">
      <alignment horizontal="left" vertical="center"/>
    </xf>
    <xf numFmtId="0" fontId="30" fillId="0" borderId="26" xfId="0" applyFont="1" applyBorder="1" applyAlignment="1">
      <alignment horizontal="left" vertical="center"/>
    </xf>
    <xf numFmtId="0" fontId="30" fillId="0" borderId="0" xfId="0" applyFont="1" applyBorder="1" applyAlignment="1">
      <alignment horizontal="left" vertical="center"/>
    </xf>
    <xf numFmtId="0" fontId="91" fillId="8" borderId="20" xfId="0" applyFont="1" applyFill="1" applyBorder="1" applyAlignment="1">
      <alignment horizontal="center" vertical="center"/>
    </xf>
    <xf numFmtId="0" fontId="54" fillId="0" borderId="20" xfId="0" applyFont="1" applyBorder="1" applyAlignment="1">
      <alignment vertical="center"/>
    </xf>
    <xf numFmtId="0" fontId="58" fillId="2" borderId="36" xfId="0" applyFont="1" applyFill="1" applyBorder="1" applyAlignment="1">
      <alignment horizontal="center" vertical="center" wrapText="1"/>
    </xf>
    <xf numFmtId="0" fontId="98" fillId="0" borderId="0" xfId="0" applyFont="1"/>
    <xf numFmtId="0" fontId="73" fillId="0" borderId="0" xfId="0" applyFont="1" applyFill="1"/>
    <xf numFmtId="0" fontId="99" fillId="0" borderId="0" xfId="0" applyFont="1" applyFill="1"/>
    <xf numFmtId="0" fontId="100" fillId="0" borderId="0" xfId="0" applyFont="1"/>
    <xf numFmtId="0" fontId="99" fillId="0" borderId="0" xfId="0" applyFont="1"/>
    <xf numFmtId="188" fontId="99" fillId="0" borderId="21" xfId="0" applyNumberFormat="1" applyFont="1" applyFill="1" applyBorder="1" applyAlignment="1">
      <alignment horizontal="center" vertical="center"/>
    </xf>
    <xf numFmtId="186" fontId="99" fillId="0" borderId="21" xfId="0" applyNumberFormat="1" applyFont="1" applyFill="1" applyBorder="1" applyAlignment="1">
      <alignment horizontal="center" vertical="center"/>
    </xf>
    <xf numFmtId="0" fontId="101" fillId="8" borderId="4" xfId="0" applyFont="1" applyFill="1" applyBorder="1" applyAlignment="1">
      <alignment horizontal="center" vertical="center"/>
    </xf>
    <xf numFmtId="0" fontId="101" fillId="0" borderId="21" xfId="0" applyFont="1" applyFill="1" applyBorder="1" applyAlignment="1">
      <alignment horizontal="center" vertical="center"/>
    </xf>
    <xf numFmtId="0" fontId="101" fillId="8" borderId="21" xfId="0" applyFont="1" applyFill="1" applyBorder="1" applyAlignment="1">
      <alignment horizontal="center" vertical="center"/>
    </xf>
    <xf numFmtId="0" fontId="102" fillId="8" borderId="5" xfId="0" applyFont="1" applyFill="1" applyBorder="1" applyAlignment="1">
      <alignment vertical="center"/>
    </xf>
    <xf numFmtId="0" fontId="31" fillId="8" borderId="21" xfId="2" applyFont="1" applyFill="1" applyBorder="1" applyAlignment="1">
      <alignment horizontal="center" vertical="center"/>
    </xf>
    <xf numFmtId="0" fontId="97" fillId="0" borderId="26" xfId="0" applyFont="1" applyBorder="1" applyAlignment="1">
      <alignment horizontal="left" vertical="center"/>
    </xf>
    <xf numFmtId="0" fontId="32" fillId="0" borderId="4" xfId="2" applyFont="1" applyFill="1" applyBorder="1" applyAlignment="1">
      <alignment horizontal="center" vertical="center"/>
    </xf>
    <xf numFmtId="0" fontId="32" fillId="2" borderId="0" xfId="2" applyFont="1" applyFill="1" applyBorder="1" applyAlignment="1">
      <alignment horizontal="center" vertical="center"/>
    </xf>
    <xf numFmtId="0" fontId="32" fillId="2" borderId="21" xfId="2" applyFont="1" applyFill="1" applyBorder="1" applyAlignment="1">
      <alignment horizontal="center" vertical="center"/>
    </xf>
    <xf numFmtId="0" fontId="29" fillId="9" borderId="21" xfId="2" applyFont="1" applyFill="1" applyBorder="1" applyAlignment="1" applyProtection="1">
      <alignment horizontal="center" vertical="center"/>
      <protection locked="0"/>
    </xf>
    <xf numFmtId="0" fontId="29" fillId="0" borderId="21" xfId="2" applyFont="1" applyBorder="1" applyAlignment="1" applyProtection="1">
      <alignment horizontal="center" vertical="center"/>
      <protection locked="0"/>
    </xf>
    <xf numFmtId="0" fontId="32" fillId="2" borderId="23" xfId="2" applyFont="1" applyFill="1" applyBorder="1" applyAlignment="1">
      <alignment horizontal="center" vertical="center"/>
    </xf>
    <xf numFmtId="0" fontId="31" fillId="0" borderId="4" xfId="2" applyFont="1" applyFill="1" applyBorder="1" applyAlignment="1">
      <alignment horizontal="center" vertical="center"/>
    </xf>
    <xf numFmtId="0" fontId="92" fillId="0" borderId="0" xfId="0" applyFont="1" applyAlignment="1">
      <alignment horizontal="left"/>
    </xf>
    <xf numFmtId="0" fontId="34" fillId="0" borderId="25" xfId="0" applyFont="1" applyFill="1" applyBorder="1" applyAlignment="1">
      <alignment horizontal="left" vertical="center"/>
    </xf>
    <xf numFmtId="0" fontId="33" fillId="8" borderId="39" xfId="2" applyFont="1" applyFill="1" applyBorder="1" applyAlignment="1">
      <alignment horizontal="center" vertical="center"/>
    </xf>
    <xf numFmtId="0" fontId="104" fillId="8" borderId="48" xfId="2" applyFont="1" applyFill="1" applyBorder="1" applyAlignment="1">
      <alignment horizontal="center" vertical="center"/>
    </xf>
    <xf numFmtId="0" fontId="33" fillId="8" borderId="48" xfId="2" applyFont="1" applyFill="1" applyBorder="1" applyAlignment="1" applyProtection="1">
      <alignment horizontal="center" vertical="center"/>
    </xf>
    <xf numFmtId="0" fontId="33" fillId="8" borderId="48" xfId="2" applyFont="1" applyFill="1" applyBorder="1" applyAlignment="1">
      <alignment horizontal="center" vertical="center"/>
    </xf>
    <xf numFmtId="0" fontId="33" fillId="8" borderId="49" xfId="2" applyFont="1" applyFill="1" applyBorder="1" applyAlignment="1">
      <alignment horizontal="center" vertical="center"/>
    </xf>
    <xf numFmtId="0" fontId="33" fillId="10" borderId="26" xfId="2" applyFont="1" applyFill="1" applyBorder="1" applyAlignment="1">
      <alignment horizontal="center" vertical="center"/>
    </xf>
    <xf numFmtId="0" fontId="33" fillId="10" borderId="21" xfId="2" applyFont="1" applyFill="1" applyBorder="1" applyAlignment="1">
      <alignment horizontal="center" vertical="center"/>
    </xf>
    <xf numFmtId="0" fontId="35" fillId="0" borderId="21" xfId="2" applyFont="1" applyFill="1" applyBorder="1" applyAlignment="1" applyProtection="1">
      <alignment horizontal="center" vertical="center"/>
      <protection locked="0"/>
    </xf>
    <xf numFmtId="0" fontId="33" fillId="0" borderId="26" xfId="2" applyFont="1" applyBorder="1" applyAlignment="1">
      <alignment horizontal="center" vertical="center"/>
    </xf>
    <xf numFmtId="0" fontId="33" fillId="0" borderId="21" xfId="2" applyFont="1" applyBorder="1" applyAlignment="1">
      <alignment horizontal="center" vertical="center"/>
    </xf>
    <xf numFmtId="0" fontId="33" fillId="0" borderId="21" xfId="2" applyFont="1" applyFill="1" applyBorder="1" applyAlignment="1">
      <alignment horizontal="center" vertical="center"/>
    </xf>
    <xf numFmtId="0" fontId="33" fillId="0" borderId="29" xfId="2" applyFont="1" applyFill="1" applyBorder="1" applyAlignment="1">
      <alignment horizontal="center" vertical="center"/>
    </xf>
    <xf numFmtId="0" fontId="33" fillId="0" borderId="26" xfId="2" applyFont="1" applyFill="1" applyBorder="1" applyAlignment="1">
      <alignment horizontal="center" vertical="center"/>
    </xf>
    <xf numFmtId="0" fontId="33" fillId="7" borderId="26" xfId="2" applyFont="1" applyFill="1" applyBorder="1" applyAlignment="1">
      <alignment horizontal="center" vertical="center"/>
    </xf>
    <xf numFmtId="0" fontId="33" fillId="7" borderId="21" xfId="2" applyFont="1" applyFill="1" applyBorder="1" applyAlignment="1">
      <alignment horizontal="center" vertical="center"/>
    </xf>
    <xf numFmtId="0" fontId="33" fillId="7" borderId="29" xfId="2" applyFont="1" applyFill="1" applyBorder="1" applyAlignment="1">
      <alignment horizontal="center" vertical="center"/>
    </xf>
    <xf numFmtId="0" fontId="33" fillId="0" borderId="29" xfId="2" applyFont="1" applyBorder="1" applyAlignment="1">
      <alignment horizontal="center" vertical="center"/>
    </xf>
    <xf numFmtId="0" fontId="33" fillId="2" borderId="0" xfId="2" applyFont="1" applyFill="1" applyBorder="1" applyAlignment="1">
      <alignment horizontal="center" vertical="center"/>
    </xf>
    <xf numFmtId="0" fontId="35" fillId="2" borderId="0" xfId="2" applyFont="1" applyFill="1" applyBorder="1" applyAlignment="1" applyProtection="1">
      <alignment horizontal="center" vertical="center"/>
      <protection locked="0"/>
    </xf>
    <xf numFmtId="0" fontId="33" fillId="2" borderId="39" xfId="2" applyFont="1" applyFill="1" applyBorder="1" applyAlignment="1">
      <alignment horizontal="center" vertical="center"/>
    </xf>
    <xf numFmtId="0" fontId="33" fillId="2" borderId="3" xfId="2" applyFont="1" applyFill="1" applyBorder="1" applyAlignment="1">
      <alignment horizontal="center" vertical="center"/>
    </xf>
    <xf numFmtId="0" fontId="35" fillId="0" borderId="21" xfId="2" applyFont="1" applyBorder="1" applyAlignment="1" applyProtection="1">
      <alignment horizontal="center" vertical="center"/>
      <protection locked="0"/>
    </xf>
    <xf numFmtId="0" fontId="51" fillId="0" borderId="21" xfId="0" applyFont="1" applyBorder="1" applyAlignment="1">
      <alignment horizontal="center" vertical="center"/>
    </xf>
    <xf numFmtId="0" fontId="51" fillId="0" borderId="23" xfId="0" applyFont="1" applyBorder="1" applyAlignment="1">
      <alignment horizontal="center" vertical="center"/>
    </xf>
    <xf numFmtId="0" fontId="51" fillId="0" borderId="29" xfId="0" applyFont="1" applyBorder="1" applyAlignment="1">
      <alignment horizontal="center" vertical="center"/>
    </xf>
    <xf numFmtId="0" fontId="35" fillId="10" borderId="21" xfId="2" applyFont="1" applyFill="1" applyBorder="1" applyAlignment="1" applyProtection="1">
      <alignment horizontal="center" vertical="center"/>
      <protection locked="0"/>
    </xf>
    <xf numFmtId="0" fontId="92" fillId="0" borderId="26" xfId="0" applyFont="1" applyBorder="1" applyAlignment="1">
      <alignment horizontal="left"/>
    </xf>
    <xf numFmtId="0" fontId="36" fillId="8" borderId="5" xfId="0" applyFont="1" applyFill="1" applyBorder="1" applyAlignment="1">
      <alignment vertical="center"/>
    </xf>
    <xf numFmtId="0" fontId="52" fillId="5" borderId="8" xfId="0" applyFont="1" applyFill="1" applyBorder="1" applyAlignment="1">
      <alignment horizontal="center" vertical="center"/>
    </xf>
    <xf numFmtId="0" fontId="52" fillId="5" borderId="9" xfId="0" applyFont="1" applyFill="1" applyBorder="1" applyAlignment="1">
      <alignment horizontal="center" vertical="center"/>
    </xf>
    <xf numFmtId="0" fontId="103" fillId="0" borderId="1" xfId="0" applyFont="1" applyFill="1" applyBorder="1" applyAlignment="1">
      <alignment horizontal="center" vertical="center"/>
    </xf>
    <xf numFmtId="0" fontId="43" fillId="0" borderId="20" xfId="0" applyFont="1" applyFill="1" applyBorder="1" applyAlignment="1">
      <alignment vertical="center"/>
    </xf>
    <xf numFmtId="0" fontId="24" fillId="8" borderId="19" xfId="0" applyFont="1" applyFill="1" applyBorder="1" applyAlignment="1">
      <alignment horizontal="center" vertical="center"/>
    </xf>
    <xf numFmtId="0" fontId="50" fillId="8" borderId="1" xfId="0" applyFont="1" applyFill="1" applyBorder="1" applyAlignment="1">
      <alignment horizontal="center" vertical="center"/>
    </xf>
    <xf numFmtId="0" fontId="50" fillId="8" borderId="47" xfId="0" applyFont="1" applyFill="1" applyBorder="1" applyAlignment="1">
      <alignment horizontal="center" vertical="center"/>
    </xf>
    <xf numFmtId="0" fontId="8" fillId="8" borderId="19" xfId="0" applyFont="1" applyFill="1" applyBorder="1" applyAlignment="1">
      <alignment horizontal="center" vertical="center"/>
    </xf>
    <xf numFmtId="0" fontId="42" fillId="0" borderId="20" xfId="0" applyFont="1" applyBorder="1" applyAlignment="1">
      <alignment horizontal="center" vertical="center"/>
    </xf>
    <xf numFmtId="0" fontId="51" fillId="5" borderId="1" xfId="0" applyFont="1" applyFill="1" applyBorder="1" applyAlignment="1">
      <alignment horizontal="center" vertical="center"/>
    </xf>
    <xf numFmtId="0" fontId="54" fillId="0" borderId="23" xfId="0" applyFont="1" applyBorder="1" applyAlignment="1">
      <alignment horizontal="left" vertical="center" indent="1"/>
    </xf>
    <xf numFmtId="0" fontId="54" fillId="0" borderId="20" xfId="0" applyFont="1" applyBorder="1" applyAlignment="1">
      <alignment horizontal="left" vertical="center" indent="1"/>
    </xf>
    <xf numFmtId="0" fontId="54" fillId="0" borderId="26" xfId="0" applyFont="1" applyBorder="1" applyAlignment="1">
      <alignment horizontal="left" vertical="center" indent="1"/>
    </xf>
    <xf numFmtId="0" fontId="55" fillId="0" borderId="20" xfId="0" applyFont="1" applyBorder="1" applyAlignment="1">
      <alignment vertical="center"/>
    </xf>
    <xf numFmtId="0" fontId="50" fillId="8" borderId="19" xfId="0" applyFont="1" applyFill="1" applyBorder="1" applyAlignment="1">
      <alignment horizontal="center" vertical="center"/>
    </xf>
    <xf numFmtId="0" fontId="44" fillId="0" borderId="23" xfId="0" applyFont="1" applyFill="1" applyBorder="1" applyAlignment="1">
      <alignment horizontal="left" vertical="center"/>
    </xf>
    <xf numFmtId="0" fontId="44" fillId="0" borderId="20" xfId="0" applyFont="1" applyFill="1" applyBorder="1" applyAlignment="1">
      <alignment horizontal="left" vertical="center"/>
    </xf>
    <xf numFmtId="0" fontId="44" fillId="0" borderId="26" xfId="0" applyFont="1" applyFill="1" applyBorder="1" applyAlignment="1">
      <alignment horizontal="left" vertical="center"/>
    </xf>
    <xf numFmtId="0" fontId="51" fillId="5" borderId="8" xfId="0" applyFont="1" applyFill="1" applyBorder="1" applyAlignment="1">
      <alignment horizontal="center" vertical="center"/>
    </xf>
    <xf numFmtId="0" fontId="42" fillId="0" borderId="1" xfId="0" applyFont="1" applyFill="1" applyBorder="1" applyAlignment="1">
      <alignment horizontal="center" vertical="center"/>
    </xf>
    <xf numFmtId="0" fontId="55" fillId="0" borderId="20" xfId="0" applyFont="1" applyFill="1" applyBorder="1" applyAlignment="1">
      <alignment vertical="center"/>
    </xf>
    <xf numFmtId="0" fontId="44" fillId="7" borderId="23" xfId="0" applyFont="1" applyFill="1" applyBorder="1" applyAlignment="1">
      <alignment horizontal="left" vertical="center" wrapText="1" indent="1"/>
    </xf>
    <xf numFmtId="0" fontId="44" fillId="7" borderId="26" xfId="0" applyFont="1" applyFill="1" applyBorder="1" applyAlignment="1">
      <alignment horizontal="left" vertical="center" wrapText="1" indent="1"/>
    </xf>
    <xf numFmtId="0" fontId="8" fillId="0" borderId="27" xfId="0" applyFont="1" applyFill="1" applyBorder="1" applyAlignment="1">
      <alignment horizontal="left" vertical="top" wrapText="1"/>
    </xf>
    <xf numFmtId="0" fontId="50" fillId="0" borderId="20" xfId="0" applyFont="1" applyFill="1" applyBorder="1" applyAlignment="1">
      <alignment horizontal="left" vertical="top"/>
    </xf>
    <xf numFmtId="0" fontId="50" fillId="0" borderId="26" xfId="0" applyFont="1" applyFill="1" applyBorder="1" applyAlignment="1">
      <alignment horizontal="left" vertical="top"/>
    </xf>
    <xf numFmtId="0" fontId="50" fillId="0" borderId="27" xfId="0" applyFont="1" applyFill="1" applyBorder="1" applyAlignment="1">
      <alignment horizontal="left" vertical="center" wrapText="1"/>
    </xf>
    <xf numFmtId="0" fontId="50" fillId="0" borderId="20" xfId="0" applyFont="1" applyFill="1" applyBorder="1" applyAlignment="1">
      <alignment horizontal="left" vertical="center" wrapText="1"/>
    </xf>
    <xf numFmtId="0" fontId="50" fillId="0" borderId="26" xfId="0" applyFont="1" applyFill="1" applyBorder="1" applyAlignment="1">
      <alignment horizontal="left" vertical="center" wrapText="1"/>
    </xf>
    <xf numFmtId="0" fontId="54" fillId="7" borderId="21" xfId="0" applyFont="1" applyFill="1" applyBorder="1" applyAlignment="1">
      <alignment horizontal="left" vertical="top" wrapText="1"/>
    </xf>
    <xf numFmtId="0" fontId="5" fillId="0" borderId="28" xfId="0" applyFont="1" applyFill="1" applyBorder="1" applyAlignment="1">
      <alignment horizontal="left" vertical="center" wrapText="1" indent="1"/>
    </xf>
    <xf numFmtId="0" fontId="5" fillId="0" borderId="5" xfId="0" applyFont="1" applyFill="1" applyBorder="1" applyAlignment="1">
      <alignment horizontal="left" vertical="center" wrapText="1" indent="1"/>
    </xf>
    <xf numFmtId="0" fontId="44" fillId="7" borderId="20" xfId="0" applyFont="1" applyFill="1" applyBorder="1" applyAlignment="1">
      <alignment horizontal="left" vertical="center" wrapText="1" indent="1"/>
    </xf>
    <xf numFmtId="0" fontId="5" fillId="0" borderId="27" xfId="0" applyFont="1" applyFill="1" applyBorder="1" applyAlignment="1">
      <alignment horizontal="left" vertical="center" wrapText="1" indent="1"/>
    </xf>
    <xf numFmtId="0" fontId="5" fillId="0" borderId="20" xfId="0" applyFont="1" applyFill="1" applyBorder="1" applyAlignment="1">
      <alignment horizontal="left" vertical="center" wrapText="1" indent="1"/>
    </xf>
    <xf numFmtId="0" fontId="5" fillId="0" borderId="26" xfId="0" applyFont="1" applyFill="1" applyBorder="1" applyAlignment="1">
      <alignment horizontal="left" vertical="center" wrapText="1" indent="1"/>
    </xf>
    <xf numFmtId="0" fontId="5" fillId="7" borderId="27" xfId="0" applyFont="1" applyFill="1" applyBorder="1" applyAlignment="1">
      <alignment horizontal="left" vertical="center" wrapText="1" indent="1"/>
    </xf>
    <xf numFmtId="0" fontId="5" fillId="7" borderId="20" xfId="0" applyFont="1" applyFill="1" applyBorder="1" applyAlignment="1">
      <alignment horizontal="left" vertical="center" wrapText="1" indent="1"/>
    </xf>
    <xf numFmtId="0" fontId="5" fillId="7" borderId="26" xfId="0" applyFont="1" applyFill="1" applyBorder="1" applyAlignment="1">
      <alignment horizontal="left" vertical="center" wrapText="1" indent="1"/>
    </xf>
    <xf numFmtId="0" fontId="8" fillId="0" borderId="27" xfId="0" applyFont="1" applyFill="1" applyBorder="1" applyAlignment="1">
      <alignment horizontal="left" vertical="center" wrapText="1" indent="1"/>
    </xf>
    <xf numFmtId="0" fontId="44" fillId="0" borderId="23" xfId="0" applyFont="1" applyFill="1" applyBorder="1" applyAlignment="1">
      <alignment horizontal="left" vertical="center" wrapText="1" indent="1"/>
    </xf>
    <xf numFmtId="0" fontId="44" fillId="0" borderId="26" xfId="0" applyFont="1" applyFill="1" applyBorder="1" applyAlignment="1">
      <alignment horizontal="left" vertical="center" wrapText="1" indent="1"/>
    </xf>
    <xf numFmtId="0" fontId="54" fillId="0" borderId="23" xfId="0" applyFont="1" applyFill="1" applyBorder="1" applyAlignment="1">
      <alignment horizontal="center" vertical="center" wrapText="1"/>
    </xf>
    <xf numFmtId="0" fontId="54" fillId="0" borderId="20" xfId="0" applyFont="1" applyFill="1" applyBorder="1" applyAlignment="1">
      <alignment horizontal="center" vertical="center" wrapText="1"/>
    </xf>
    <xf numFmtId="0" fontId="50" fillId="0" borderId="27" xfId="0" applyFont="1" applyFill="1" applyBorder="1" applyAlignment="1">
      <alignment horizontal="left" vertical="top" wrapText="1"/>
    </xf>
    <xf numFmtId="0" fontId="50" fillId="0" borderId="20" xfId="0" applyFont="1" applyFill="1" applyBorder="1" applyAlignment="1">
      <alignment horizontal="left" vertical="top" wrapText="1"/>
    </xf>
    <xf numFmtId="0" fontId="50" fillId="0" borderId="26" xfId="0" applyFont="1" applyFill="1" applyBorder="1" applyAlignment="1">
      <alignment horizontal="left" vertical="top" wrapText="1"/>
    </xf>
    <xf numFmtId="0" fontId="42" fillId="6" borderId="27" xfId="0" applyFont="1" applyFill="1" applyBorder="1" applyAlignment="1">
      <alignment horizontal="left" vertical="center"/>
    </xf>
    <xf numFmtId="0" fontId="42" fillId="6" borderId="20" xfId="0" applyFont="1" applyFill="1" applyBorder="1" applyAlignment="1">
      <alignment horizontal="left" vertical="center"/>
    </xf>
    <xf numFmtId="0" fontId="42" fillId="6" borderId="15" xfId="0" applyFont="1" applyFill="1" applyBorder="1" applyAlignment="1">
      <alignment horizontal="left" vertical="center"/>
    </xf>
    <xf numFmtId="0" fontId="54" fillId="7" borderId="27" xfId="0" applyFont="1" applyFill="1" applyBorder="1" applyAlignment="1">
      <alignment horizontal="left" vertical="top"/>
    </xf>
    <xf numFmtId="0" fontId="54" fillId="7" borderId="20" xfId="0" applyFont="1" applyFill="1" applyBorder="1" applyAlignment="1">
      <alignment horizontal="left" vertical="top"/>
    </xf>
    <xf numFmtId="0" fontId="54" fillId="7" borderId="26" xfId="0" applyFont="1" applyFill="1" applyBorder="1" applyAlignment="1">
      <alignment horizontal="left" vertical="top"/>
    </xf>
    <xf numFmtId="0" fontId="54" fillId="0" borderId="21" xfId="2" applyFont="1" applyBorder="1" applyAlignment="1">
      <alignment horizontal="left" vertical="top"/>
    </xf>
    <xf numFmtId="0" fontId="54" fillId="0" borderId="20" xfId="2" applyFont="1" applyFill="1" applyBorder="1" applyAlignment="1">
      <alignment horizontal="left" vertical="top"/>
    </xf>
    <xf numFmtId="0" fontId="54" fillId="0" borderId="26" xfId="2" applyFont="1" applyFill="1" applyBorder="1" applyAlignment="1">
      <alignment horizontal="left" vertical="top"/>
    </xf>
    <xf numFmtId="0" fontId="54" fillId="7" borderId="27" xfId="0" applyFont="1" applyFill="1" applyBorder="1" applyAlignment="1">
      <alignment horizontal="left" vertical="top" wrapText="1"/>
    </xf>
    <xf numFmtId="0" fontId="42" fillId="0" borderId="23" xfId="0" applyFont="1" applyFill="1" applyBorder="1" applyAlignment="1">
      <alignment horizontal="left" vertical="top" wrapText="1"/>
    </xf>
    <xf numFmtId="0" fontId="42" fillId="0" borderId="20" xfId="0" applyFont="1" applyFill="1" applyBorder="1" applyAlignment="1">
      <alignment horizontal="left" vertical="top"/>
    </xf>
    <xf numFmtId="0" fontId="42" fillId="0" borderId="26" xfId="0" applyFont="1" applyFill="1" applyBorder="1" applyAlignment="1">
      <alignment horizontal="left" vertical="top"/>
    </xf>
    <xf numFmtId="0" fontId="42" fillId="0" borderId="27" xfId="0" applyFont="1" applyFill="1" applyBorder="1" applyAlignment="1">
      <alignment horizontal="left" vertical="top" wrapText="1"/>
    </xf>
    <xf numFmtId="0" fontId="54" fillId="0" borderId="23" xfId="2" applyFont="1" applyFill="1" applyBorder="1" applyAlignment="1">
      <alignment horizontal="left" vertical="top" wrapText="1"/>
    </xf>
    <xf numFmtId="0" fontId="54" fillId="0" borderId="21" xfId="2" applyFont="1" applyFill="1" applyBorder="1" applyAlignment="1">
      <alignment horizontal="left" vertical="top"/>
    </xf>
    <xf numFmtId="0" fontId="42" fillId="0" borderId="21" xfId="0" applyFont="1" applyFill="1" applyBorder="1" applyAlignment="1">
      <alignment horizontal="left" vertical="top"/>
    </xf>
    <xf numFmtId="0" fontId="42" fillId="0" borderId="27" xfId="0" applyFont="1" applyFill="1" applyBorder="1" applyAlignment="1">
      <alignment horizontal="left" vertical="top"/>
    </xf>
    <xf numFmtId="0" fontId="54" fillId="0" borderId="23" xfId="0" applyFont="1" applyBorder="1" applyAlignment="1">
      <alignment horizontal="center" vertical="center" wrapText="1"/>
    </xf>
    <xf numFmtId="0" fontId="54" fillId="0" borderId="20" xfId="0" applyFont="1" applyBorder="1" applyAlignment="1">
      <alignment horizontal="center" vertical="center" wrapText="1"/>
    </xf>
    <xf numFmtId="0" fontId="50" fillId="7" borderId="27" xfId="0" applyFont="1" applyFill="1" applyBorder="1" applyAlignment="1">
      <alignment horizontal="left" vertical="top" wrapText="1"/>
    </xf>
    <xf numFmtId="0" fontId="54" fillId="7" borderId="20" xfId="0" applyFont="1" applyFill="1" applyBorder="1" applyAlignment="1">
      <alignment horizontal="left" vertical="top" wrapText="1"/>
    </xf>
    <xf numFmtId="0" fontId="54" fillId="7" borderId="26" xfId="0" applyFont="1" applyFill="1" applyBorder="1" applyAlignment="1">
      <alignment horizontal="left" vertical="top" wrapText="1"/>
    </xf>
    <xf numFmtId="0" fontId="54" fillId="0" borderId="23" xfId="0" applyFont="1" applyFill="1" applyBorder="1" applyAlignment="1">
      <alignment horizontal="left" vertical="top" wrapText="1"/>
    </xf>
    <xf numFmtId="0" fontId="54" fillId="0" borderId="20" xfId="0" applyFont="1" applyFill="1" applyBorder="1" applyAlignment="1">
      <alignment horizontal="left" vertical="top" wrapText="1"/>
    </xf>
    <xf numFmtId="0" fontId="54" fillId="0" borderId="26" xfId="0" applyFont="1" applyFill="1" applyBorder="1" applyAlignment="1">
      <alignment horizontal="left" vertical="top" wrapText="1"/>
    </xf>
    <xf numFmtId="0" fontId="54" fillId="7" borderId="23" xfId="0" applyFont="1" applyFill="1" applyBorder="1" applyAlignment="1">
      <alignment horizontal="left" vertical="center" wrapText="1" indent="1"/>
    </xf>
    <xf numFmtId="0" fontId="54" fillId="7" borderId="26" xfId="0" applyFont="1" applyFill="1" applyBorder="1" applyAlignment="1">
      <alignment horizontal="left" vertical="center" wrapText="1" indent="1"/>
    </xf>
    <xf numFmtId="0" fontId="8" fillId="7" borderId="27" xfId="0" applyFont="1" applyFill="1" applyBorder="1" applyAlignment="1">
      <alignment horizontal="left" vertical="top" wrapText="1"/>
    </xf>
    <xf numFmtId="0" fontId="50" fillId="7" borderId="20" xfId="0" applyFont="1" applyFill="1" applyBorder="1" applyAlignment="1">
      <alignment horizontal="left" vertical="top"/>
    </xf>
    <xf numFmtId="0" fontId="50" fillId="7" borderId="26" xfId="0" applyFont="1" applyFill="1" applyBorder="1" applyAlignment="1">
      <alignment horizontal="left" vertical="top"/>
    </xf>
    <xf numFmtId="0" fontId="5" fillId="9" borderId="28" xfId="0" applyFont="1" applyFill="1" applyBorder="1" applyAlignment="1">
      <alignment horizontal="left" vertical="center" wrapText="1" indent="1"/>
    </xf>
    <xf numFmtId="0" fontId="5" fillId="9" borderId="5" xfId="0" applyFont="1" applyFill="1" applyBorder="1" applyAlignment="1">
      <alignment horizontal="left" vertical="center" wrapText="1" indent="1"/>
    </xf>
    <xf numFmtId="0" fontId="53" fillId="0" borderId="20" xfId="0" applyFont="1" applyBorder="1" applyAlignment="1">
      <alignment horizontal="center" vertical="center"/>
    </xf>
    <xf numFmtId="0" fontId="50" fillId="6" borderId="23" xfId="0" applyFont="1" applyFill="1" applyBorder="1" applyAlignment="1">
      <alignment horizontal="center" vertical="center"/>
    </xf>
    <xf numFmtId="0" fontId="50" fillId="6" borderId="20" xfId="0" applyFont="1" applyFill="1" applyBorder="1" applyAlignment="1">
      <alignment horizontal="center" vertical="center"/>
    </xf>
    <xf numFmtId="0" fontId="50" fillId="6" borderId="15" xfId="0" applyFont="1" applyFill="1" applyBorder="1" applyAlignment="1">
      <alignment horizontal="center" vertical="center"/>
    </xf>
    <xf numFmtId="0" fontId="54" fillId="0" borderId="27" xfId="0" applyFont="1" applyFill="1" applyBorder="1" applyAlignment="1">
      <alignment horizontal="left" vertical="top" wrapText="1"/>
    </xf>
    <xf numFmtId="0" fontId="12" fillId="0" borderId="23" xfId="0" applyFont="1" applyFill="1" applyBorder="1" applyAlignment="1">
      <alignment horizontal="center" vertical="center" wrapText="1"/>
    </xf>
    <xf numFmtId="0" fontId="12" fillId="0" borderId="20" xfId="0" applyFont="1" applyFill="1" applyBorder="1" applyAlignment="1">
      <alignment horizontal="center" vertical="center" wrapText="1"/>
    </xf>
    <xf numFmtId="0" fontId="12" fillId="3" borderId="27" xfId="0" applyFont="1" applyFill="1" applyBorder="1" applyAlignment="1">
      <alignment horizontal="left" vertical="top"/>
    </xf>
    <xf numFmtId="0" fontId="12" fillId="3" borderId="20" xfId="0" applyFont="1" applyFill="1" applyBorder="1" applyAlignment="1">
      <alignment horizontal="left" vertical="top"/>
    </xf>
    <xf numFmtId="0" fontId="12" fillId="3" borderId="26" xfId="0" applyFont="1" applyFill="1" applyBorder="1" applyAlignment="1">
      <alignment horizontal="left" vertical="top"/>
    </xf>
    <xf numFmtId="0" fontId="42" fillId="0" borderId="10" xfId="0" applyFont="1" applyFill="1" applyBorder="1" applyAlignment="1">
      <alignment horizontal="left" vertical="top" wrapText="1"/>
    </xf>
    <xf numFmtId="0" fontId="42" fillId="0" borderId="8" xfId="0" applyFont="1" applyFill="1" applyBorder="1" applyAlignment="1">
      <alignment horizontal="left" vertical="top" wrapText="1"/>
    </xf>
    <xf numFmtId="0" fontId="42" fillId="0" borderId="9" xfId="0" applyFont="1" applyFill="1" applyBorder="1" applyAlignment="1">
      <alignment horizontal="left" vertical="top" wrapText="1"/>
    </xf>
    <xf numFmtId="0" fontId="44" fillId="0" borderId="10" xfId="0" applyFont="1" applyBorder="1" applyAlignment="1">
      <alignment horizontal="left" vertical="top" wrapText="1"/>
    </xf>
    <xf numFmtId="0" fontId="44" fillId="0" borderId="8" xfId="0" applyFont="1" applyBorder="1" applyAlignment="1">
      <alignment horizontal="left" vertical="top"/>
    </xf>
    <xf numFmtId="0" fontId="44" fillId="0" borderId="9" xfId="0" applyFont="1" applyBorder="1" applyAlignment="1">
      <alignment horizontal="left" vertical="top"/>
    </xf>
    <xf numFmtId="0" fontId="43" fillId="6" borderId="10" xfId="0" applyFont="1" applyFill="1" applyBorder="1" applyAlignment="1">
      <alignment horizontal="left" vertical="center"/>
    </xf>
    <xf numFmtId="0" fontId="43" fillId="6" borderId="8" xfId="0" applyFont="1" applyFill="1" applyBorder="1" applyAlignment="1">
      <alignment horizontal="left" vertical="center"/>
    </xf>
    <xf numFmtId="0" fontId="43" fillId="6" borderId="9" xfId="0" applyFont="1" applyFill="1" applyBorder="1" applyAlignment="1">
      <alignment horizontal="left" vertical="center"/>
    </xf>
    <xf numFmtId="0" fontId="43" fillId="6" borderId="12" xfId="0" applyFont="1" applyFill="1" applyBorder="1" applyAlignment="1">
      <alignment horizontal="left" vertical="center"/>
    </xf>
    <xf numFmtId="0" fontId="43" fillId="6" borderId="13" xfId="0" applyFont="1" applyFill="1" applyBorder="1" applyAlignment="1">
      <alignment horizontal="left" vertical="center"/>
    </xf>
    <xf numFmtId="0" fontId="42" fillId="0" borderId="1" xfId="0" applyFont="1" applyBorder="1" applyAlignment="1">
      <alignment horizontal="center" vertical="center"/>
    </xf>
    <xf numFmtId="0" fontId="44" fillId="0" borderId="8" xfId="0" applyFont="1" applyBorder="1" applyAlignment="1">
      <alignment horizontal="left" vertical="top" wrapText="1"/>
    </xf>
    <xf numFmtId="0" fontId="44" fillId="0" borderId="10" xfId="0" applyFont="1" applyFill="1" applyBorder="1" applyAlignment="1">
      <alignment horizontal="left" vertical="top" wrapText="1"/>
    </xf>
    <xf numFmtId="0" fontId="44" fillId="0" borderId="8" xfId="0" applyFont="1" applyFill="1" applyBorder="1" applyAlignment="1">
      <alignment horizontal="left" vertical="top"/>
    </xf>
    <xf numFmtId="0" fontId="44" fillId="0" borderId="9" xfId="0" applyFont="1" applyFill="1" applyBorder="1" applyAlignment="1">
      <alignment horizontal="left" vertical="top"/>
    </xf>
    <xf numFmtId="0" fontId="13" fillId="4" borderId="19" xfId="0" applyFont="1" applyFill="1" applyBorder="1" applyAlignment="1">
      <alignment horizontal="center" vertical="center"/>
    </xf>
    <xf numFmtId="0" fontId="13" fillId="4" borderId="1" xfId="0" applyFont="1" applyFill="1" applyBorder="1" applyAlignment="1">
      <alignment horizontal="center" vertical="center"/>
    </xf>
    <xf numFmtId="0" fontId="13" fillId="4" borderId="47" xfId="0" applyFont="1" applyFill="1" applyBorder="1" applyAlignment="1">
      <alignment horizontal="center" vertical="center"/>
    </xf>
    <xf numFmtId="0" fontId="13" fillId="4" borderId="10" xfId="0" applyFont="1" applyFill="1" applyBorder="1" applyAlignment="1">
      <alignment horizontal="center" vertical="center"/>
    </xf>
    <xf numFmtId="0" fontId="13" fillId="4" borderId="8" xfId="0" applyFont="1" applyFill="1" applyBorder="1" applyAlignment="1">
      <alignment horizontal="center" vertical="center"/>
    </xf>
    <xf numFmtId="0" fontId="52" fillId="5" borderId="1" xfId="0" applyFont="1" applyFill="1" applyBorder="1" applyAlignment="1">
      <alignment horizontal="center" vertical="center"/>
    </xf>
    <xf numFmtId="14" fontId="46" fillId="0" borderId="16" xfId="0" applyNumberFormat="1" applyFont="1" applyBorder="1" applyAlignment="1">
      <alignment horizontal="left" vertical="center"/>
    </xf>
    <xf numFmtId="0" fontId="61" fillId="0" borderId="20" xfId="0" applyFont="1" applyBorder="1" applyAlignment="1">
      <alignment vertical="center"/>
    </xf>
    <xf numFmtId="11" fontId="46" fillId="0" borderId="16" xfId="0" applyNumberFormat="1" applyFont="1" applyBorder="1" applyAlignment="1">
      <alignment horizontal="left" vertical="center"/>
    </xf>
    <xf numFmtId="0" fontId="53" fillId="0" borderId="1" xfId="0" applyFont="1" applyBorder="1" applyAlignment="1">
      <alignment horizontal="center" vertical="center"/>
    </xf>
  </cellXfs>
  <cellStyles count="20">
    <cellStyle name="0,0_x000a__x000a_NA_x000a__x000a_ 2" xfId="1"/>
    <cellStyle name="Normal 2" xfId="2"/>
    <cellStyle name="Normal 2 2" xfId="3"/>
    <cellStyle name="Normal 2 3" xfId="4"/>
    <cellStyle name="Normal 3" xfId="5"/>
    <cellStyle name="Normal 3 2" xfId="6"/>
    <cellStyle name="Normal 3 2 2" xfId="7"/>
    <cellStyle name="Normal 3 2 3" xfId="8"/>
    <cellStyle name="Normal 3 3" xfId="9"/>
    <cellStyle name="Normal 3 3 2" xfId="10"/>
    <cellStyle name="Normal 3 3 3" xfId="11"/>
    <cellStyle name="Normal 3 4" xfId="12"/>
    <cellStyle name="Normal 3 4 2" xfId="13"/>
    <cellStyle name="Normal 3 4 3" xfId="14"/>
    <cellStyle name="Normal 3 5" xfId="15"/>
    <cellStyle name="Normal 3 5 2" xfId="16"/>
    <cellStyle name="Normal 3 6" xfId="17"/>
    <cellStyle name="Normal 3 7" xfId="18"/>
    <cellStyle name="Style 1" xfId="19"/>
    <cellStyle name="一般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18" Type="http://schemas.openxmlformats.org/officeDocument/2006/relationships/image" Target="../media/image33.png"/><Relationship Id="rId3" Type="http://schemas.openxmlformats.org/officeDocument/2006/relationships/image" Target="../media/image18.png"/><Relationship Id="rId21" Type="http://schemas.openxmlformats.org/officeDocument/2006/relationships/image" Target="../media/image36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17" Type="http://schemas.openxmlformats.org/officeDocument/2006/relationships/image" Target="../media/image32.png"/><Relationship Id="rId2" Type="http://schemas.openxmlformats.org/officeDocument/2006/relationships/image" Target="../media/image1.png"/><Relationship Id="rId16" Type="http://schemas.openxmlformats.org/officeDocument/2006/relationships/image" Target="../media/image31.png"/><Relationship Id="rId20" Type="http://schemas.openxmlformats.org/officeDocument/2006/relationships/image" Target="../media/image35.png"/><Relationship Id="rId1" Type="http://schemas.openxmlformats.org/officeDocument/2006/relationships/image" Target="../media/image17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24" Type="http://schemas.openxmlformats.org/officeDocument/2006/relationships/image" Target="../media/image39.png"/><Relationship Id="rId5" Type="http://schemas.openxmlformats.org/officeDocument/2006/relationships/image" Target="../media/image20.png"/><Relationship Id="rId15" Type="http://schemas.openxmlformats.org/officeDocument/2006/relationships/image" Target="../media/image30.png"/><Relationship Id="rId23" Type="http://schemas.openxmlformats.org/officeDocument/2006/relationships/image" Target="../media/image38.png"/><Relationship Id="rId10" Type="http://schemas.openxmlformats.org/officeDocument/2006/relationships/image" Target="../media/image25.png"/><Relationship Id="rId19" Type="http://schemas.openxmlformats.org/officeDocument/2006/relationships/image" Target="../media/image34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.png"/><Relationship Id="rId22" Type="http://schemas.openxmlformats.org/officeDocument/2006/relationships/image" Target="../media/image37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41.png"/><Relationship Id="rId7" Type="http://schemas.openxmlformats.org/officeDocument/2006/relationships/image" Target="../media/image44.png"/><Relationship Id="rId2" Type="http://schemas.openxmlformats.org/officeDocument/2006/relationships/image" Target="../media/image40.png"/><Relationship Id="rId1" Type="http://schemas.openxmlformats.org/officeDocument/2006/relationships/image" Target="../media/image1.png"/><Relationship Id="rId6" Type="http://schemas.openxmlformats.org/officeDocument/2006/relationships/image" Target="../media/image43.png"/><Relationship Id="rId5" Type="http://schemas.openxmlformats.org/officeDocument/2006/relationships/image" Target="../media/image42.png"/><Relationship Id="rId4" Type="http://schemas.openxmlformats.org/officeDocument/2006/relationships/image" Target="../media/image30.png"/><Relationship Id="rId9" Type="http://schemas.openxmlformats.org/officeDocument/2006/relationships/image" Target="../media/image46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1.png"/><Relationship Id="rId4" Type="http://schemas.openxmlformats.org/officeDocument/2006/relationships/image" Target="../media/image49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1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1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1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0</xdr:row>
      <xdr:rowOff>85725</xdr:rowOff>
    </xdr:from>
    <xdr:to>
      <xdr:col>1</xdr:col>
      <xdr:colOff>295275</xdr:colOff>
      <xdr:row>0</xdr:row>
      <xdr:rowOff>485775</xdr:rowOff>
    </xdr:to>
    <xdr:pic>
      <xdr:nvPicPr>
        <xdr:cNvPr id="1672" name="Imag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85725"/>
          <a:ext cx="11525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485775</xdr:colOff>
      <xdr:row>21</xdr:row>
      <xdr:rowOff>85725</xdr:rowOff>
    </xdr:from>
    <xdr:to>
      <xdr:col>11</xdr:col>
      <xdr:colOff>1123950</xdr:colOff>
      <xdr:row>43</xdr:row>
      <xdr:rowOff>57150</xdr:rowOff>
    </xdr:to>
    <xdr:pic>
      <xdr:nvPicPr>
        <xdr:cNvPr id="1673" name="Image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4025" y="3771900"/>
          <a:ext cx="5095875" cy="3533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666750</xdr:colOff>
      <xdr:row>4</xdr:row>
      <xdr:rowOff>66675</xdr:rowOff>
    </xdr:from>
    <xdr:to>
      <xdr:col>10</xdr:col>
      <xdr:colOff>590550</xdr:colOff>
      <xdr:row>21</xdr:row>
      <xdr:rowOff>0</xdr:rowOff>
    </xdr:to>
    <xdr:pic>
      <xdr:nvPicPr>
        <xdr:cNvPr id="1674" name="Image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0" y="1323975"/>
          <a:ext cx="3638550" cy="2362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76200</xdr:colOff>
      <xdr:row>4</xdr:row>
      <xdr:rowOff>66675</xdr:rowOff>
    </xdr:from>
    <xdr:to>
      <xdr:col>7</xdr:col>
      <xdr:colOff>0</xdr:colOff>
      <xdr:row>32</xdr:row>
      <xdr:rowOff>104775</xdr:rowOff>
    </xdr:to>
    <xdr:pic>
      <xdr:nvPicPr>
        <xdr:cNvPr id="1675" name="Image 1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1323975"/>
          <a:ext cx="5657850" cy="403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0</xdr:row>
      <xdr:rowOff>57150</xdr:rowOff>
    </xdr:from>
    <xdr:to>
      <xdr:col>1</xdr:col>
      <xdr:colOff>361950</xdr:colOff>
      <xdr:row>0</xdr:row>
      <xdr:rowOff>457200</xdr:rowOff>
    </xdr:to>
    <xdr:pic>
      <xdr:nvPicPr>
        <xdr:cNvPr id="9516" name="Image 9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57150"/>
          <a:ext cx="11525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57150</xdr:colOff>
      <xdr:row>8</xdr:row>
      <xdr:rowOff>76200</xdr:rowOff>
    </xdr:from>
    <xdr:to>
      <xdr:col>9</xdr:col>
      <xdr:colOff>133350</xdr:colOff>
      <xdr:row>30</xdr:row>
      <xdr:rowOff>133350</xdr:rowOff>
    </xdr:to>
    <xdr:pic>
      <xdr:nvPicPr>
        <xdr:cNvPr id="9517" name="Image 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85975"/>
          <a:ext cx="8124825" cy="3267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56</xdr:row>
      <xdr:rowOff>104775</xdr:rowOff>
    </xdr:from>
    <xdr:to>
      <xdr:col>1</xdr:col>
      <xdr:colOff>1123950</xdr:colOff>
      <xdr:row>56</xdr:row>
      <xdr:rowOff>847725</xdr:rowOff>
    </xdr:to>
    <xdr:pic>
      <xdr:nvPicPr>
        <xdr:cNvPr id="22292" name="Image 38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52692300"/>
          <a:ext cx="2257425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133350</xdr:colOff>
      <xdr:row>0</xdr:row>
      <xdr:rowOff>85725</xdr:rowOff>
    </xdr:from>
    <xdr:to>
      <xdr:col>0</xdr:col>
      <xdr:colOff>1285875</xdr:colOff>
      <xdr:row>0</xdr:row>
      <xdr:rowOff>495300</xdr:rowOff>
    </xdr:to>
    <xdr:pic>
      <xdr:nvPicPr>
        <xdr:cNvPr id="22293" name="Image 4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85725"/>
          <a:ext cx="115252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47</xdr:row>
      <xdr:rowOff>190500</xdr:rowOff>
    </xdr:from>
    <xdr:to>
      <xdr:col>2</xdr:col>
      <xdr:colOff>1333500</xdr:colOff>
      <xdr:row>47</xdr:row>
      <xdr:rowOff>1085850</xdr:rowOff>
    </xdr:to>
    <xdr:pic>
      <xdr:nvPicPr>
        <xdr:cNvPr id="22294" name="Image 22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3675" y="38223825"/>
          <a:ext cx="107632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1009650</xdr:colOff>
      <xdr:row>53</xdr:row>
      <xdr:rowOff>38100</xdr:rowOff>
    </xdr:from>
    <xdr:to>
      <xdr:col>2</xdr:col>
      <xdr:colOff>1028700</xdr:colOff>
      <xdr:row>53</xdr:row>
      <xdr:rowOff>1095375</xdr:rowOff>
    </xdr:to>
    <xdr:pic>
      <xdr:nvPicPr>
        <xdr:cNvPr id="22295" name="Image 2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150" y="49063275"/>
          <a:ext cx="1162050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55</xdr:row>
      <xdr:rowOff>104775</xdr:rowOff>
    </xdr:from>
    <xdr:to>
      <xdr:col>2</xdr:col>
      <xdr:colOff>1323975</xdr:colOff>
      <xdr:row>55</xdr:row>
      <xdr:rowOff>1190625</xdr:rowOff>
    </xdr:to>
    <xdr:pic>
      <xdr:nvPicPr>
        <xdr:cNvPr id="22296" name="Image 24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9375" y="51425475"/>
          <a:ext cx="11811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50</xdr:row>
      <xdr:rowOff>104775</xdr:rowOff>
    </xdr:from>
    <xdr:to>
      <xdr:col>2</xdr:col>
      <xdr:colOff>1362075</xdr:colOff>
      <xdr:row>50</xdr:row>
      <xdr:rowOff>2419350</xdr:rowOff>
    </xdr:to>
    <xdr:pic>
      <xdr:nvPicPr>
        <xdr:cNvPr id="22297" name="Image 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8425" y="41995725"/>
          <a:ext cx="1200150" cy="2314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28575</xdr:colOff>
      <xdr:row>31</xdr:row>
      <xdr:rowOff>619125</xdr:rowOff>
    </xdr:from>
    <xdr:to>
      <xdr:col>8</xdr:col>
      <xdr:colOff>523875</xdr:colOff>
      <xdr:row>31</xdr:row>
      <xdr:rowOff>619125</xdr:rowOff>
    </xdr:to>
    <xdr:pic>
      <xdr:nvPicPr>
        <xdr:cNvPr id="22298" name="Image 62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22250400"/>
          <a:ext cx="4953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104775</xdr:colOff>
      <xdr:row>18</xdr:row>
      <xdr:rowOff>47625</xdr:rowOff>
    </xdr:from>
    <xdr:to>
      <xdr:col>3</xdr:col>
      <xdr:colOff>704850</xdr:colOff>
      <xdr:row>18</xdr:row>
      <xdr:rowOff>809625</xdr:rowOff>
    </xdr:to>
    <xdr:pic>
      <xdr:nvPicPr>
        <xdr:cNvPr id="22299" name="Image 4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9550" y="11449050"/>
          <a:ext cx="6000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285750</xdr:colOff>
      <xdr:row>54</xdr:row>
      <xdr:rowOff>66675</xdr:rowOff>
    </xdr:from>
    <xdr:to>
      <xdr:col>2</xdr:col>
      <xdr:colOff>1257300</xdr:colOff>
      <xdr:row>54</xdr:row>
      <xdr:rowOff>1038225</xdr:rowOff>
    </xdr:to>
    <xdr:pic>
      <xdr:nvPicPr>
        <xdr:cNvPr id="22300" name="Image 2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0" y="50253900"/>
          <a:ext cx="9715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29</xdr:row>
      <xdr:rowOff>47625</xdr:rowOff>
    </xdr:from>
    <xdr:to>
      <xdr:col>3</xdr:col>
      <xdr:colOff>714375</xdr:colOff>
      <xdr:row>29</xdr:row>
      <xdr:rowOff>876300</xdr:rowOff>
    </xdr:to>
    <xdr:pic>
      <xdr:nvPicPr>
        <xdr:cNvPr id="22301" name="Image 4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0" y="19954875"/>
          <a:ext cx="62865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276225</xdr:colOff>
      <xdr:row>53</xdr:row>
      <xdr:rowOff>0</xdr:rowOff>
    </xdr:from>
    <xdr:to>
      <xdr:col>2</xdr:col>
      <xdr:colOff>628650</xdr:colOff>
      <xdr:row>53</xdr:row>
      <xdr:rowOff>0</xdr:rowOff>
    </xdr:to>
    <xdr:pic>
      <xdr:nvPicPr>
        <xdr:cNvPr id="22302" name="Image 29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49025175"/>
          <a:ext cx="2828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17</xdr:row>
      <xdr:rowOff>28575</xdr:rowOff>
    </xdr:from>
    <xdr:to>
      <xdr:col>4</xdr:col>
      <xdr:colOff>0</xdr:colOff>
      <xdr:row>17</xdr:row>
      <xdr:rowOff>647700</xdr:rowOff>
    </xdr:to>
    <xdr:pic>
      <xdr:nvPicPr>
        <xdr:cNvPr id="22303" name="Image 3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0" y="10734675"/>
          <a:ext cx="7143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590550</xdr:colOff>
      <xdr:row>20</xdr:row>
      <xdr:rowOff>133350</xdr:rowOff>
    </xdr:from>
    <xdr:to>
      <xdr:col>2</xdr:col>
      <xdr:colOff>1333500</xdr:colOff>
      <xdr:row>20</xdr:row>
      <xdr:rowOff>781050</xdr:rowOff>
    </xdr:to>
    <xdr:pic>
      <xdr:nvPicPr>
        <xdr:cNvPr id="22304" name="Image 28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13239750"/>
          <a:ext cx="74295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561975</xdr:colOff>
      <xdr:row>21</xdr:row>
      <xdr:rowOff>85725</xdr:rowOff>
    </xdr:from>
    <xdr:to>
      <xdr:col>2</xdr:col>
      <xdr:colOff>1209675</xdr:colOff>
      <xdr:row>21</xdr:row>
      <xdr:rowOff>457200</xdr:rowOff>
    </xdr:to>
    <xdr:pic>
      <xdr:nvPicPr>
        <xdr:cNvPr id="22305" name="Image 28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5071"/>
        <a:stretch>
          <a:fillRect/>
        </a:stretch>
      </xdr:blipFill>
      <xdr:spPr bwMode="auto">
        <a:xfrm>
          <a:off x="3038475" y="14039850"/>
          <a:ext cx="647700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485775</xdr:colOff>
      <xdr:row>22</xdr:row>
      <xdr:rowOff>238125</xdr:rowOff>
    </xdr:from>
    <xdr:to>
      <xdr:col>2</xdr:col>
      <xdr:colOff>1143000</xdr:colOff>
      <xdr:row>22</xdr:row>
      <xdr:rowOff>666750</xdr:rowOff>
    </xdr:to>
    <xdr:pic>
      <xdr:nvPicPr>
        <xdr:cNvPr id="22306" name="Image 2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12125" b="48769"/>
        <a:stretch>
          <a:fillRect/>
        </a:stretch>
      </xdr:blipFill>
      <xdr:spPr bwMode="auto">
        <a:xfrm>
          <a:off x="2962275" y="15240000"/>
          <a:ext cx="65722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1104900</xdr:colOff>
      <xdr:row>34</xdr:row>
      <xdr:rowOff>409575</xdr:rowOff>
    </xdr:from>
    <xdr:to>
      <xdr:col>2</xdr:col>
      <xdr:colOff>1209675</xdr:colOff>
      <xdr:row>34</xdr:row>
      <xdr:rowOff>1228725</xdr:rowOff>
    </xdr:to>
    <xdr:pic>
      <xdr:nvPicPr>
        <xdr:cNvPr id="22307" name="Image 50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4060150"/>
          <a:ext cx="258127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895350</xdr:colOff>
      <xdr:row>35</xdr:row>
      <xdr:rowOff>276225</xdr:rowOff>
    </xdr:from>
    <xdr:to>
      <xdr:col>2</xdr:col>
      <xdr:colOff>1352550</xdr:colOff>
      <xdr:row>35</xdr:row>
      <xdr:rowOff>1247775</xdr:rowOff>
    </xdr:to>
    <xdr:pic>
      <xdr:nvPicPr>
        <xdr:cNvPr id="22308" name="Image 51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8850" y="25269825"/>
          <a:ext cx="160020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523875</xdr:colOff>
      <xdr:row>36</xdr:row>
      <xdr:rowOff>200025</xdr:rowOff>
    </xdr:from>
    <xdr:to>
      <xdr:col>2</xdr:col>
      <xdr:colOff>1095375</xdr:colOff>
      <xdr:row>36</xdr:row>
      <xdr:rowOff>971550</xdr:rowOff>
    </xdr:to>
    <xdr:pic>
      <xdr:nvPicPr>
        <xdr:cNvPr id="22309" name="Image 33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7375" y="26536650"/>
          <a:ext cx="171450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1133475</xdr:colOff>
      <xdr:row>38</xdr:row>
      <xdr:rowOff>323850</xdr:rowOff>
    </xdr:from>
    <xdr:to>
      <xdr:col>2</xdr:col>
      <xdr:colOff>1238250</xdr:colOff>
      <xdr:row>38</xdr:row>
      <xdr:rowOff>1143000</xdr:rowOff>
    </xdr:to>
    <xdr:pic>
      <xdr:nvPicPr>
        <xdr:cNvPr id="22310" name="Image 50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475" y="28032075"/>
          <a:ext cx="258127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800100</xdr:colOff>
      <xdr:row>39</xdr:row>
      <xdr:rowOff>323850</xdr:rowOff>
    </xdr:from>
    <xdr:to>
      <xdr:col>2</xdr:col>
      <xdr:colOff>1257300</xdr:colOff>
      <xdr:row>39</xdr:row>
      <xdr:rowOff>1285875</xdr:rowOff>
    </xdr:to>
    <xdr:pic>
      <xdr:nvPicPr>
        <xdr:cNvPr id="22311" name="Image 51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3600" y="29375100"/>
          <a:ext cx="1600200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43</xdr:row>
      <xdr:rowOff>238125</xdr:rowOff>
    </xdr:from>
    <xdr:to>
      <xdr:col>2</xdr:col>
      <xdr:colOff>1333500</xdr:colOff>
      <xdr:row>43</xdr:row>
      <xdr:rowOff>1133475</xdr:rowOff>
    </xdr:to>
    <xdr:pic>
      <xdr:nvPicPr>
        <xdr:cNvPr id="22312" name="Image 9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" y="34032825"/>
          <a:ext cx="106680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390525</xdr:colOff>
      <xdr:row>45</xdr:row>
      <xdr:rowOff>276225</xdr:rowOff>
    </xdr:from>
    <xdr:to>
      <xdr:col>2</xdr:col>
      <xdr:colOff>180975</xdr:colOff>
      <xdr:row>45</xdr:row>
      <xdr:rowOff>276225</xdr:rowOff>
    </xdr:to>
    <xdr:pic>
      <xdr:nvPicPr>
        <xdr:cNvPr id="22313" name="Image 19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35575875"/>
          <a:ext cx="22669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276225</xdr:colOff>
      <xdr:row>45</xdr:row>
      <xdr:rowOff>142875</xdr:rowOff>
    </xdr:from>
    <xdr:to>
      <xdr:col>2</xdr:col>
      <xdr:colOff>1400175</xdr:colOff>
      <xdr:row>45</xdr:row>
      <xdr:rowOff>1114425</xdr:rowOff>
    </xdr:to>
    <xdr:pic>
      <xdr:nvPicPr>
        <xdr:cNvPr id="22314" name="Image 19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5442525"/>
          <a:ext cx="22669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</xdr:colOff>
      <xdr:row>51</xdr:row>
      <xdr:rowOff>9525</xdr:rowOff>
    </xdr:from>
    <xdr:to>
      <xdr:col>3</xdr:col>
      <xdr:colOff>0</xdr:colOff>
      <xdr:row>51</xdr:row>
      <xdr:rowOff>2400300</xdr:rowOff>
    </xdr:to>
    <xdr:pic>
      <xdr:nvPicPr>
        <xdr:cNvPr id="22315" name="Image 41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44376975"/>
          <a:ext cx="1419225" cy="2390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485775</xdr:colOff>
      <xdr:row>32</xdr:row>
      <xdr:rowOff>238125</xdr:rowOff>
    </xdr:from>
    <xdr:to>
      <xdr:col>2</xdr:col>
      <xdr:colOff>1143000</xdr:colOff>
      <xdr:row>32</xdr:row>
      <xdr:rowOff>666750</xdr:rowOff>
    </xdr:to>
    <xdr:pic>
      <xdr:nvPicPr>
        <xdr:cNvPr id="22316" name="Image 48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4643" t="50960" r="-7481" b="-2193"/>
        <a:stretch>
          <a:fillRect/>
        </a:stretch>
      </xdr:blipFill>
      <xdr:spPr bwMode="auto">
        <a:xfrm>
          <a:off x="2962275" y="22659975"/>
          <a:ext cx="65722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581025</xdr:colOff>
      <xdr:row>46</xdr:row>
      <xdr:rowOff>66675</xdr:rowOff>
    </xdr:from>
    <xdr:to>
      <xdr:col>2</xdr:col>
      <xdr:colOff>1152525</xdr:colOff>
      <xdr:row>46</xdr:row>
      <xdr:rowOff>1438275</xdr:rowOff>
    </xdr:to>
    <xdr:pic>
      <xdr:nvPicPr>
        <xdr:cNvPr id="22317" name="Image 37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36623625"/>
          <a:ext cx="571500" cy="1371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581025</xdr:colOff>
      <xdr:row>42</xdr:row>
      <xdr:rowOff>38100</xdr:rowOff>
    </xdr:from>
    <xdr:to>
      <xdr:col>2</xdr:col>
      <xdr:colOff>1152525</xdr:colOff>
      <xdr:row>42</xdr:row>
      <xdr:rowOff>1409700</xdr:rowOff>
    </xdr:to>
    <xdr:pic>
      <xdr:nvPicPr>
        <xdr:cNvPr id="22318" name="Image 37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32375475"/>
          <a:ext cx="571500" cy="1371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1314450</xdr:colOff>
      <xdr:row>30</xdr:row>
      <xdr:rowOff>304800</xdr:rowOff>
    </xdr:from>
    <xdr:to>
      <xdr:col>2</xdr:col>
      <xdr:colOff>1266825</xdr:colOff>
      <xdr:row>30</xdr:row>
      <xdr:rowOff>533400</xdr:rowOff>
    </xdr:to>
    <xdr:pic>
      <xdr:nvPicPr>
        <xdr:cNvPr id="22319" name="Image 5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21240750"/>
          <a:ext cx="24288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342900</xdr:colOff>
      <xdr:row>49</xdr:row>
      <xdr:rowOff>190500</xdr:rowOff>
    </xdr:from>
    <xdr:to>
      <xdr:col>2</xdr:col>
      <xdr:colOff>1333500</xdr:colOff>
      <xdr:row>49</xdr:row>
      <xdr:rowOff>190500</xdr:rowOff>
    </xdr:to>
    <xdr:pic>
      <xdr:nvPicPr>
        <xdr:cNvPr id="22320" name="Image 1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9400" y="39728775"/>
          <a:ext cx="9906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49</xdr:row>
      <xdr:rowOff>47625</xdr:rowOff>
    </xdr:from>
    <xdr:to>
      <xdr:col>2</xdr:col>
      <xdr:colOff>1295400</xdr:colOff>
      <xdr:row>49</xdr:row>
      <xdr:rowOff>2266950</xdr:rowOff>
    </xdr:to>
    <xdr:pic>
      <xdr:nvPicPr>
        <xdr:cNvPr id="22321" name="Image 1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0325" y="39585900"/>
          <a:ext cx="1171575" cy="2219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52</xdr:row>
      <xdr:rowOff>95250</xdr:rowOff>
    </xdr:from>
    <xdr:to>
      <xdr:col>2</xdr:col>
      <xdr:colOff>1133475</xdr:colOff>
      <xdr:row>52</xdr:row>
      <xdr:rowOff>2000250</xdr:rowOff>
    </xdr:to>
    <xdr:pic>
      <xdr:nvPicPr>
        <xdr:cNvPr id="22322" name="Image 80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9375" y="46977300"/>
          <a:ext cx="990600" cy="1905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390525</xdr:colOff>
      <xdr:row>41</xdr:row>
      <xdr:rowOff>276225</xdr:rowOff>
    </xdr:from>
    <xdr:to>
      <xdr:col>2</xdr:col>
      <xdr:colOff>180975</xdr:colOff>
      <xdr:row>41</xdr:row>
      <xdr:rowOff>276225</xdr:rowOff>
    </xdr:to>
    <xdr:pic>
      <xdr:nvPicPr>
        <xdr:cNvPr id="22323" name="Image 19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30918150"/>
          <a:ext cx="22669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180975</xdr:colOff>
      <xdr:row>41</xdr:row>
      <xdr:rowOff>238125</xdr:rowOff>
    </xdr:from>
    <xdr:to>
      <xdr:col>2</xdr:col>
      <xdr:colOff>1009650</xdr:colOff>
      <xdr:row>41</xdr:row>
      <xdr:rowOff>1628775</xdr:rowOff>
    </xdr:to>
    <xdr:pic>
      <xdr:nvPicPr>
        <xdr:cNvPr id="22324" name="Image 40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4475" y="30880050"/>
          <a:ext cx="1971675" cy="1390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904875</xdr:colOff>
      <xdr:row>19</xdr:row>
      <xdr:rowOff>209550</xdr:rowOff>
    </xdr:from>
    <xdr:to>
      <xdr:col>2</xdr:col>
      <xdr:colOff>1047750</xdr:colOff>
      <xdr:row>19</xdr:row>
      <xdr:rowOff>714375</xdr:rowOff>
    </xdr:to>
    <xdr:pic>
      <xdr:nvPicPr>
        <xdr:cNvPr id="22325" name="Image 49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" y="12477750"/>
          <a:ext cx="26193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0</xdr:row>
      <xdr:rowOff>76200</xdr:rowOff>
    </xdr:from>
    <xdr:to>
      <xdr:col>1</xdr:col>
      <xdr:colOff>571500</xdr:colOff>
      <xdr:row>0</xdr:row>
      <xdr:rowOff>476250</xdr:rowOff>
    </xdr:to>
    <xdr:pic>
      <xdr:nvPicPr>
        <xdr:cNvPr id="24714" name="Image 2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76200"/>
          <a:ext cx="116205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133350</xdr:colOff>
      <xdr:row>6</xdr:row>
      <xdr:rowOff>276225</xdr:rowOff>
    </xdr:from>
    <xdr:to>
      <xdr:col>2</xdr:col>
      <xdr:colOff>647700</xdr:colOff>
      <xdr:row>6</xdr:row>
      <xdr:rowOff>276225</xdr:rowOff>
    </xdr:to>
    <xdr:pic>
      <xdr:nvPicPr>
        <xdr:cNvPr id="24715" name="Image 1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8675" y="2019300"/>
          <a:ext cx="18097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676275</xdr:colOff>
      <xdr:row>6</xdr:row>
      <xdr:rowOff>647700</xdr:rowOff>
    </xdr:from>
    <xdr:to>
      <xdr:col>5</xdr:col>
      <xdr:colOff>200025</xdr:colOff>
      <xdr:row>6</xdr:row>
      <xdr:rowOff>647700</xdr:rowOff>
    </xdr:to>
    <xdr:pic>
      <xdr:nvPicPr>
        <xdr:cNvPr id="24716" name="Image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2390775"/>
          <a:ext cx="3419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742950</xdr:colOff>
      <xdr:row>7</xdr:row>
      <xdr:rowOff>266700</xdr:rowOff>
    </xdr:from>
    <xdr:to>
      <xdr:col>3</xdr:col>
      <xdr:colOff>866775</xdr:colOff>
      <xdr:row>7</xdr:row>
      <xdr:rowOff>1524000</xdr:rowOff>
    </xdr:to>
    <xdr:pic>
      <xdr:nvPicPr>
        <xdr:cNvPr id="24717" name="Image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275" y="4867275"/>
          <a:ext cx="21050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542925</xdr:colOff>
      <xdr:row>7</xdr:row>
      <xdr:rowOff>85725</xdr:rowOff>
    </xdr:from>
    <xdr:to>
      <xdr:col>11</xdr:col>
      <xdr:colOff>1352550</xdr:colOff>
      <xdr:row>7</xdr:row>
      <xdr:rowOff>1990725</xdr:rowOff>
    </xdr:to>
    <xdr:pic>
      <xdr:nvPicPr>
        <xdr:cNvPr id="24718" name="Image 6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1200" y="4686300"/>
          <a:ext cx="2752725" cy="1905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1009650</xdr:colOff>
      <xdr:row>8</xdr:row>
      <xdr:rowOff>342900</xdr:rowOff>
    </xdr:from>
    <xdr:to>
      <xdr:col>4</xdr:col>
      <xdr:colOff>123825</xdr:colOff>
      <xdr:row>8</xdr:row>
      <xdr:rowOff>1219200</xdr:rowOff>
    </xdr:to>
    <xdr:pic>
      <xdr:nvPicPr>
        <xdr:cNvPr id="24719" name="Image 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4975" y="7067550"/>
          <a:ext cx="20669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514350</xdr:colOff>
      <xdr:row>6</xdr:row>
      <xdr:rowOff>114300</xdr:rowOff>
    </xdr:from>
    <xdr:to>
      <xdr:col>11</xdr:col>
      <xdr:colOff>1057275</xdr:colOff>
      <xdr:row>6</xdr:row>
      <xdr:rowOff>2733675</xdr:rowOff>
    </xdr:to>
    <xdr:pic>
      <xdr:nvPicPr>
        <xdr:cNvPr id="24720" name="Image 1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58425" y="1857375"/>
          <a:ext cx="1800225" cy="2619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981075</xdr:colOff>
      <xdr:row>10</xdr:row>
      <xdr:rowOff>542925</xdr:rowOff>
    </xdr:from>
    <xdr:to>
      <xdr:col>5</xdr:col>
      <xdr:colOff>504825</xdr:colOff>
      <xdr:row>10</xdr:row>
      <xdr:rowOff>542925</xdr:rowOff>
    </xdr:to>
    <xdr:pic>
      <xdr:nvPicPr>
        <xdr:cNvPr id="24721" name="Image 1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0" y="8915400"/>
          <a:ext cx="3419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876300</xdr:colOff>
      <xdr:row>11</xdr:row>
      <xdr:rowOff>361950</xdr:rowOff>
    </xdr:from>
    <xdr:to>
      <xdr:col>3</xdr:col>
      <xdr:colOff>819150</xdr:colOff>
      <xdr:row>11</xdr:row>
      <xdr:rowOff>1524000</xdr:rowOff>
    </xdr:to>
    <xdr:pic>
      <xdr:nvPicPr>
        <xdr:cNvPr id="24722" name="Image 1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1625" y="11849100"/>
          <a:ext cx="1924050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1028700</xdr:colOff>
      <xdr:row>10</xdr:row>
      <xdr:rowOff>476250</xdr:rowOff>
    </xdr:from>
    <xdr:to>
      <xdr:col>11</xdr:col>
      <xdr:colOff>1438275</xdr:colOff>
      <xdr:row>10</xdr:row>
      <xdr:rowOff>476250</xdr:rowOff>
    </xdr:to>
    <xdr:pic>
      <xdr:nvPicPr>
        <xdr:cNvPr id="24723" name="Image 2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2775" y="8848725"/>
          <a:ext cx="1666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219075</xdr:colOff>
      <xdr:row>11</xdr:row>
      <xdr:rowOff>47625</xdr:rowOff>
    </xdr:from>
    <xdr:to>
      <xdr:col>11</xdr:col>
      <xdr:colOff>1476375</xdr:colOff>
      <xdr:row>11</xdr:row>
      <xdr:rowOff>1885950</xdr:rowOff>
    </xdr:to>
    <xdr:pic>
      <xdr:nvPicPr>
        <xdr:cNvPr id="24724" name="Image 6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3150" y="11534775"/>
          <a:ext cx="2514600" cy="1838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714375</xdr:colOff>
      <xdr:row>10</xdr:row>
      <xdr:rowOff>304800</xdr:rowOff>
    </xdr:from>
    <xdr:to>
      <xdr:col>5</xdr:col>
      <xdr:colOff>238125</xdr:colOff>
      <xdr:row>10</xdr:row>
      <xdr:rowOff>1343025</xdr:rowOff>
    </xdr:to>
    <xdr:pic>
      <xdr:nvPicPr>
        <xdr:cNvPr id="24725" name="Image 1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700" y="8677275"/>
          <a:ext cx="3419475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971550</xdr:colOff>
      <xdr:row>6</xdr:row>
      <xdr:rowOff>1000125</xdr:rowOff>
    </xdr:from>
    <xdr:to>
      <xdr:col>5</xdr:col>
      <xdr:colOff>495300</xdr:colOff>
      <xdr:row>6</xdr:row>
      <xdr:rowOff>2028825</xdr:rowOff>
    </xdr:to>
    <xdr:pic>
      <xdr:nvPicPr>
        <xdr:cNvPr id="24726" name="Image 1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6875" y="2743200"/>
          <a:ext cx="3419475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495300</xdr:colOff>
      <xdr:row>10</xdr:row>
      <xdr:rowOff>466725</xdr:rowOff>
    </xdr:from>
    <xdr:to>
      <xdr:col>11</xdr:col>
      <xdr:colOff>1085850</xdr:colOff>
      <xdr:row>10</xdr:row>
      <xdr:rowOff>3028950</xdr:rowOff>
    </xdr:to>
    <xdr:pic>
      <xdr:nvPicPr>
        <xdr:cNvPr id="24727" name="Imag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75" y="8839200"/>
          <a:ext cx="1847850" cy="2562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0</xdr:row>
      <xdr:rowOff>76200</xdr:rowOff>
    </xdr:from>
    <xdr:to>
      <xdr:col>1</xdr:col>
      <xdr:colOff>857250</xdr:colOff>
      <xdr:row>0</xdr:row>
      <xdr:rowOff>485775</xdr:rowOff>
    </xdr:to>
    <xdr:pic>
      <xdr:nvPicPr>
        <xdr:cNvPr id="12464" name="Image 1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76200"/>
          <a:ext cx="115252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76200</xdr:rowOff>
    </xdr:from>
    <xdr:to>
      <xdr:col>1</xdr:col>
      <xdr:colOff>657225</xdr:colOff>
      <xdr:row>0</xdr:row>
      <xdr:rowOff>485775</xdr:rowOff>
    </xdr:to>
    <xdr:pic>
      <xdr:nvPicPr>
        <xdr:cNvPr id="14013" name="Image 6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76200"/>
          <a:ext cx="114300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</xdr:colOff>
      <xdr:row>5</xdr:row>
      <xdr:rowOff>180975</xdr:rowOff>
    </xdr:from>
    <xdr:to>
      <xdr:col>10</xdr:col>
      <xdr:colOff>628650</xdr:colOff>
      <xdr:row>42</xdr:row>
      <xdr:rowOff>123825</xdr:rowOff>
    </xdr:to>
    <xdr:pic>
      <xdr:nvPicPr>
        <xdr:cNvPr id="14014" name="Image 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1609725"/>
          <a:ext cx="8753475" cy="5695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228600</xdr:colOff>
      <xdr:row>4</xdr:row>
      <xdr:rowOff>38100</xdr:rowOff>
    </xdr:from>
    <xdr:to>
      <xdr:col>12</xdr:col>
      <xdr:colOff>1162050</xdr:colOff>
      <xdr:row>15</xdr:row>
      <xdr:rowOff>9525</xdr:rowOff>
    </xdr:to>
    <xdr:pic>
      <xdr:nvPicPr>
        <xdr:cNvPr id="14015" name="Image 2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4600" y="1257300"/>
          <a:ext cx="4552950" cy="1943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523875</xdr:colOff>
      <xdr:row>15</xdr:row>
      <xdr:rowOff>66675</xdr:rowOff>
    </xdr:from>
    <xdr:to>
      <xdr:col>12</xdr:col>
      <xdr:colOff>1219200</xdr:colOff>
      <xdr:row>23</xdr:row>
      <xdr:rowOff>57150</xdr:rowOff>
    </xdr:to>
    <xdr:pic>
      <xdr:nvPicPr>
        <xdr:cNvPr id="14016" name="Imag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05850" y="3257550"/>
          <a:ext cx="2228850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76200</xdr:rowOff>
    </xdr:from>
    <xdr:to>
      <xdr:col>1</xdr:col>
      <xdr:colOff>657225</xdr:colOff>
      <xdr:row>0</xdr:row>
      <xdr:rowOff>485775</xdr:rowOff>
    </xdr:to>
    <xdr:pic>
      <xdr:nvPicPr>
        <xdr:cNvPr id="14692" name="Image 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76200"/>
          <a:ext cx="114300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0</xdr:row>
      <xdr:rowOff>85725</xdr:rowOff>
    </xdr:from>
    <xdr:to>
      <xdr:col>1</xdr:col>
      <xdr:colOff>657225</xdr:colOff>
      <xdr:row>0</xdr:row>
      <xdr:rowOff>485775</xdr:rowOff>
    </xdr:to>
    <xdr:pic>
      <xdr:nvPicPr>
        <xdr:cNvPr id="2687" name="Image 26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85725"/>
          <a:ext cx="11525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142875</xdr:rowOff>
    </xdr:from>
    <xdr:to>
      <xdr:col>4</xdr:col>
      <xdr:colOff>0</xdr:colOff>
      <xdr:row>171</xdr:row>
      <xdr:rowOff>28575</xdr:rowOff>
    </xdr:to>
    <xdr:pic>
      <xdr:nvPicPr>
        <xdr:cNvPr id="2688" name="Imag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40671750"/>
          <a:ext cx="4076700" cy="5467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704850</xdr:colOff>
      <xdr:row>177</xdr:row>
      <xdr:rowOff>0</xdr:rowOff>
    </xdr:from>
    <xdr:to>
      <xdr:col>14</xdr:col>
      <xdr:colOff>723900</xdr:colOff>
      <xdr:row>208</xdr:row>
      <xdr:rowOff>95250</xdr:rowOff>
    </xdr:to>
    <xdr:pic>
      <xdr:nvPicPr>
        <xdr:cNvPr id="2689" name="Imag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1350" y="47491650"/>
          <a:ext cx="4467225" cy="5781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695325</xdr:colOff>
      <xdr:row>130</xdr:row>
      <xdr:rowOff>28575</xdr:rowOff>
    </xdr:from>
    <xdr:to>
      <xdr:col>15</xdr:col>
      <xdr:colOff>219075</xdr:colOff>
      <xdr:row>154</xdr:row>
      <xdr:rowOff>9525</xdr:rowOff>
    </xdr:to>
    <xdr:pic>
      <xdr:nvPicPr>
        <xdr:cNvPr id="2690" name="Imag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96675" y="38080950"/>
          <a:ext cx="4143375" cy="561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136</xdr:row>
      <xdr:rowOff>45586</xdr:rowOff>
    </xdr:from>
    <xdr:to>
      <xdr:col>1</xdr:col>
      <xdr:colOff>370417</xdr:colOff>
      <xdr:row>137</xdr:row>
      <xdr:rowOff>84666</xdr:rowOff>
    </xdr:to>
    <xdr:sp macro="" textlink="">
      <xdr:nvSpPr>
        <xdr:cNvPr id="9" name="Flèche : virage 8">
          <a:extLst>
            <a:ext uri="{FF2B5EF4-FFF2-40B4-BE49-F238E27FC236}"/>
          </a:extLst>
        </xdr:cNvPr>
        <xdr:cNvSpPr/>
      </xdr:nvSpPr>
      <xdr:spPr>
        <a:xfrm flipV="1">
          <a:off x="571500" y="34878511"/>
          <a:ext cx="275167" cy="277205"/>
        </a:xfrm>
        <a:prstGeom prst="ben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3</xdr:col>
      <xdr:colOff>211551</xdr:colOff>
      <xdr:row>139</xdr:row>
      <xdr:rowOff>159205</xdr:rowOff>
    </xdr:from>
    <xdr:to>
      <xdr:col>3</xdr:col>
      <xdr:colOff>449034</xdr:colOff>
      <xdr:row>140</xdr:row>
      <xdr:rowOff>131990</xdr:rowOff>
    </xdr:to>
    <xdr:sp macro="" textlink="">
      <xdr:nvSpPr>
        <xdr:cNvPr id="11" name="Flèche : virage 10">
          <a:extLst>
            <a:ext uri="{FF2B5EF4-FFF2-40B4-BE49-F238E27FC236}"/>
          </a:extLst>
        </xdr:cNvPr>
        <xdr:cNvSpPr/>
      </xdr:nvSpPr>
      <xdr:spPr>
        <a:xfrm rot="5400000">
          <a:off x="2670722" y="35858545"/>
          <a:ext cx="217714" cy="237483"/>
        </a:xfrm>
        <a:prstGeom prst="ben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 editAs="oneCell">
    <xdr:from>
      <xdr:col>10</xdr:col>
      <xdr:colOff>752475</xdr:colOff>
      <xdr:row>155</xdr:row>
      <xdr:rowOff>0</xdr:rowOff>
    </xdr:from>
    <xdr:to>
      <xdr:col>14</xdr:col>
      <xdr:colOff>723900</xdr:colOff>
      <xdr:row>172</xdr:row>
      <xdr:rowOff>38100</xdr:rowOff>
    </xdr:to>
    <xdr:pic>
      <xdr:nvPicPr>
        <xdr:cNvPr id="2693" name="Image 7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1350" y="43824525"/>
          <a:ext cx="4467225" cy="2466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247650</xdr:colOff>
      <xdr:row>131</xdr:row>
      <xdr:rowOff>228600</xdr:rowOff>
    </xdr:from>
    <xdr:to>
      <xdr:col>14</xdr:col>
      <xdr:colOff>581025</xdr:colOff>
      <xdr:row>151</xdr:row>
      <xdr:rowOff>85725</xdr:rowOff>
    </xdr:to>
    <xdr:pic>
      <xdr:nvPicPr>
        <xdr:cNvPr id="2694" name="Image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2675" y="38528625"/>
          <a:ext cx="5153025" cy="481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1029609</xdr:colOff>
      <xdr:row>135</xdr:row>
      <xdr:rowOff>117927</xdr:rowOff>
    </xdr:from>
    <xdr:to>
      <xdr:col>7</xdr:col>
      <xdr:colOff>612322</xdr:colOff>
      <xdr:row>135</xdr:row>
      <xdr:rowOff>226786</xdr:rowOff>
    </xdr:to>
    <xdr:sp macro="" textlink="">
      <xdr:nvSpPr>
        <xdr:cNvPr id="10" name="Flèche droite 1">
          <a:extLst>
            <a:ext uri="{FF2B5EF4-FFF2-40B4-BE49-F238E27FC236}"/>
          </a:extLst>
        </xdr:cNvPr>
        <xdr:cNvSpPr/>
      </xdr:nvSpPr>
      <xdr:spPr>
        <a:xfrm>
          <a:off x="5424716" y="34856963"/>
          <a:ext cx="1787070" cy="99787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 editAs="oneCell">
    <xdr:from>
      <xdr:col>6</xdr:col>
      <xdr:colOff>180975</xdr:colOff>
      <xdr:row>152</xdr:row>
      <xdr:rowOff>38100</xdr:rowOff>
    </xdr:from>
    <xdr:to>
      <xdr:col>13</xdr:col>
      <xdr:colOff>933450</xdr:colOff>
      <xdr:row>176</xdr:row>
      <xdr:rowOff>190500</xdr:rowOff>
    </xdr:to>
    <xdr:pic>
      <xdr:nvPicPr>
        <xdr:cNvPr id="2696" name="Image 1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0" y="43434000"/>
          <a:ext cx="4295775" cy="400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421823</xdr:colOff>
      <xdr:row>173</xdr:row>
      <xdr:rowOff>131989</xdr:rowOff>
    </xdr:from>
    <xdr:to>
      <xdr:col>6</xdr:col>
      <xdr:colOff>122464</xdr:colOff>
      <xdr:row>173</xdr:row>
      <xdr:rowOff>227240</xdr:rowOff>
    </xdr:to>
    <xdr:sp macro="" textlink="">
      <xdr:nvSpPr>
        <xdr:cNvPr id="2" name="Flèche droite 1">
          <a:extLst>
            <a:ext uri="{FF2B5EF4-FFF2-40B4-BE49-F238E27FC236}"/>
          </a:extLst>
        </xdr:cNvPr>
        <xdr:cNvSpPr/>
      </xdr:nvSpPr>
      <xdr:spPr>
        <a:xfrm>
          <a:off x="4816930" y="42440678"/>
          <a:ext cx="830034" cy="95251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8</xdr:col>
      <xdr:colOff>887187</xdr:colOff>
      <xdr:row>179</xdr:row>
      <xdr:rowOff>134710</xdr:rowOff>
    </xdr:from>
    <xdr:to>
      <xdr:col>10</xdr:col>
      <xdr:colOff>680356</xdr:colOff>
      <xdr:row>179</xdr:row>
      <xdr:rowOff>227239</xdr:rowOff>
    </xdr:to>
    <xdr:sp macro="" textlink="">
      <xdr:nvSpPr>
        <xdr:cNvPr id="15" name="Flèche droite 1">
          <a:extLst>
            <a:ext uri="{FF2B5EF4-FFF2-40B4-BE49-F238E27FC236}"/>
          </a:extLst>
        </xdr:cNvPr>
        <xdr:cNvSpPr/>
      </xdr:nvSpPr>
      <xdr:spPr>
        <a:xfrm>
          <a:off x="8357508" y="43912971"/>
          <a:ext cx="1643741" cy="92529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0</xdr:col>
      <xdr:colOff>84365</xdr:colOff>
      <xdr:row>189</xdr:row>
      <xdr:rowOff>70756</xdr:rowOff>
    </xdr:from>
    <xdr:to>
      <xdr:col>0</xdr:col>
      <xdr:colOff>503464</xdr:colOff>
      <xdr:row>190</xdr:row>
      <xdr:rowOff>27215</xdr:rowOff>
    </xdr:to>
    <xdr:sp macro="" textlink="">
      <xdr:nvSpPr>
        <xdr:cNvPr id="16" name="Flèche droite 1">
          <a:extLst>
            <a:ext uri="{FF2B5EF4-FFF2-40B4-BE49-F238E27FC236}"/>
          </a:extLst>
        </xdr:cNvPr>
        <xdr:cNvSpPr/>
      </xdr:nvSpPr>
      <xdr:spPr>
        <a:xfrm>
          <a:off x="84365" y="44253149"/>
          <a:ext cx="419099" cy="106137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5</xdr:col>
      <xdr:colOff>235599</xdr:colOff>
      <xdr:row>185</xdr:row>
      <xdr:rowOff>21510</xdr:rowOff>
    </xdr:from>
    <xdr:to>
      <xdr:col>5</xdr:col>
      <xdr:colOff>501612</xdr:colOff>
      <xdr:row>188</xdr:row>
      <xdr:rowOff>213418</xdr:rowOff>
    </xdr:to>
    <xdr:sp macro="" textlink="">
      <xdr:nvSpPr>
        <xdr:cNvPr id="3" name="Arc 2">
          <a:extLst>
            <a:ext uri="{FF2B5EF4-FFF2-40B4-BE49-F238E27FC236}"/>
          </a:extLst>
        </xdr:cNvPr>
        <xdr:cNvSpPr/>
      </xdr:nvSpPr>
      <xdr:spPr>
        <a:xfrm rot="1470805">
          <a:off x="4630706" y="44448831"/>
          <a:ext cx="266013" cy="917140"/>
        </a:xfrm>
        <a:prstGeom prst="arc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0</xdr:row>
      <xdr:rowOff>85725</xdr:rowOff>
    </xdr:from>
    <xdr:to>
      <xdr:col>1</xdr:col>
      <xdr:colOff>657225</xdr:colOff>
      <xdr:row>0</xdr:row>
      <xdr:rowOff>485775</xdr:rowOff>
    </xdr:to>
    <xdr:pic>
      <xdr:nvPicPr>
        <xdr:cNvPr id="23791" name="Image 26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85725"/>
          <a:ext cx="11525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142875</xdr:rowOff>
    </xdr:from>
    <xdr:to>
      <xdr:col>5</xdr:col>
      <xdr:colOff>285750</xdr:colOff>
      <xdr:row>171</xdr:row>
      <xdr:rowOff>28575</xdr:rowOff>
    </xdr:to>
    <xdr:pic>
      <xdr:nvPicPr>
        <xdr:cNvPr id="23792" name="Imag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31651575"/>
          <a:ext cx="4076700" cy="5467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704850</xdr:colOff>
      <xdr:row>177</xdr:row>
      <xdr:rowOff>0</xdr:rowOff>
    </xdr:from>
    <xdr:to>
      <xdr:col>15</xdr:col>
      <xdr:colOff>28575</xdr:colOff>
      <xdr:row>208</xdr:row>
      <xdr:rowOff>95250</xdr:rowOff>
    </xdr:to>
    <xdr:pic>
      <xdr:nvPicPr>
        <xdr:cNvPr id="23793" name="Imag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38471475"/>
          <a:ext cx="4476750" cy="5781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695325</xdr:colOff>
      <xdr:row>130</xdr:row>
      <xdr:rowOff>28575</xdr:rowOff>
    </xdr:from>
    <xdr:to>
      <xdr:col>15</xdr:col>
      <xdr:colOff>390525</xdr:colOff>
      <xdr:row>154</xdr:row>
      <xdr:rowOff>9525</xdr:rowOff>
    </xdr:to>
    <xdr:pic>
      <xdr:nvPicPr>
        <xdr:cNvPr id="23794" name="Imag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77450" y="29060775"/>
          <a:ext cx="4143375" cy="561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136</xdr:row>
      <xdr:rowOff>45586</xdr:rowOff>
    </xdr:from>
    <xdr:to>
      <xdr:col>1</xdr:col>
      <xdr:colOff>370417</xdr:colOff>
      <xdr:row>137</xdr:row>
      <xdr:rowOff>84666</xdr:rowOff>
    </xdr:to>
    <xdr:sp macro="" textlink="">
      <xdr:nvSpPr>
        <xdr:cNvPr id="6" name="Flèche : virage 8">
          <a:extLst>
            <a:ext uri="{FF2B5EF4-FFF2-40B4-BE49-F238E27FC236}"/>
          </a:extLst>
        </xdr:cNvPr>
        <xdr:cNvSpPr/>
      </xdr:nvSpPr>
      <xdr:spPr>
        <a:xfrm flipV="1">
          <a:off x="666750" y="35154736"/>
          <a:ext cx="275167" cy="286730"/>
        </a:xfrm>
        <a:prstGeom prst="ben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3</xdr:col>
      <xdr:colOff>211551</xdr:colOff>
      <xdr:row>139</xdr:row>
      <xdr:rowOff>159205</xdr:rowOff>
    </xdr:from>
    <xdr:to>
      <xdr:col>3</xdr:col>
      <xdr:colOff>449034</xdr:colOff>
      <xdr:row>140</xdr:row>
      <xdr:rowOff>131990</xdr:rowOff>
    </xdr:to>
    <xdr:sp macro="" textlink="">
      <xdr:nvSpPr>
        <xdr:cNvPr id="7" name="Flèche : virage 10">
          <a:extLst>
            <a:ext uri="{FF2B5EF4-FFF2-40B4-BE49-F238E27FC236}"/>
          </a:extLst>
        </xdr:cNvPr>
        <xdr:cNvSpPr/>
      </xdr:nvSpPr>
      <xdr:spPr>
        <a:xfrm rot="5400000">
          <a:off x="2658475" y="36002781"/>
          <a:ext cx="220435" cy="237483"/>
        </a:xfrm>
        <a:prstGeom prst="ben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 editAs="oneCell">
    <xdr:from>
      <xdr:col>10</xdr:col>
      <xdr:colOff>752475</xdr:colOff>
      <xdr:row>155</xdr:row>
      <xdr:rowOff>0</xdr:rowOff>
    </xdr:from>
    <xdr:to>
      <xdr:col>15</xdr:col>
      <xdr:colOff>28575</xdr:colOff>
      <xdr:row>172</xdr:row>
      <xdr:rowOff>38100</xdr:rowOff>
    </xdr:to>
    <xdr:pic>
      <xdr:nvPicPr>
        <xdr:cNvPr id="23797" name="Image 7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34804350"/>
          <a:ext cx="4476750" cy="2466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247650</xdr:colOff>
      <xdr:row>131</xdr:row>
      <xdr:rowOff>228600</xdr:rowOff>
    </xdr:from>
    <xdr:to>
      <xdr:col>14</xdr:col>
      <xdr:colOff>752475</xdr:colOff>
      <xdr:row>151</xdr:row>
      <xdr:rowOff>85725</xdr:rowOff>
    </xdr:to>
    <xdr:pic>
      <xdr:nvPicPr>
        <xdr:cNvPr id="23798" name="Image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3450" y="29508450"/>
          <a:ext cx="5153025" cy="481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1029609</xdr:colOff>
      <xdr:row>135</xdr:row>
      <xdr:rowOff>117927</xdr:rowOff>
    </xdr:from>
    <xdr:to>
      <xdr:col>7</xdr:col>
      <xdr:colOff>612322</xdr:colOff>
      <xdr:row>135</xdr:row>
      <xdr:rowOff>226786</xdr:rowOff>
    </xdr:to>
    <xdr:sp macro="" textlink="">
      <xdr:nvSpPr>
        <xdr:cNvPr id="10" name="Flèche droite 1">
          <a:extLst>
            <a:ext uri="{FF2B5EF4-FFF2-40B4-BE49-F238E27FC236}"/>
          </a:extLst>
        </xdr:cNvPr>
        <xdr:cNvSpPr/>
      </xdr:nvSpPr>
      <xdr:spPr>
        <a:xfrm>
          <a:off x="5420634" y="34979427"/>
          <a:ext cx="1792513" cy="108859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 editAs="oneCell">
    <xdr:from>
      <xdr:col>6</xdr:col>
      <xdr:colOff>180975</xdr:colOff>
      <xdr:row>152</xdr:row>
      <xdr:rowOff>38100</xdr:rowOff>
    </xdr:from>
    <xdr:to>
      <xdr:col>13</xdr:col>
      <xdr:colOff>1095375</xdr:colOff>
      <xdr:row>176</xdr:row>
      <xdr:rowOff>190500</xdr:rowOff>
    </xdr:to>
    <xdr:pic>
      <xdr:nvPicPr>
        <xdr:cNvPr id="23800" name="Image 1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86775" y="34413825"/>
          <a:ext cx="4295775" cy="400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421823</xdr:colOff>
      <xdr:row>173</xdr:row>
      <xdr:rowOff>131989</xdr:rowOff>
    </xdr:from>
    <xdr:to>
      <xdr:col>6</xdr:col>
      <xdr:colOff>122464</xdr:colOff>
      <xdr:row>173</xdr:row>
      <xdr:rowOff>227240</xdr:rowOff>
    </xdr:to>
    <xdr:sp macro="" textlink="">
      <xdr:nvSpPr>
        <xdr:cNvPr id="12" name="Flèche droite 1">
          <a:extLst>
            <a:ext uri="{FF2B5EF4-FFF2-40B4-BE49-F238E27FC236}"/>
          </a:extLst>
        </xdr:cNvPr>
        <xdr:cNvSpPr/>
      </xdr:nvSpPr>
      <xdr:spPr>
        <a:xfrm>
          <a:off x="4812848" y="42203914"/>
          <a:ext cx="834116" cy="95251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8</xdr:col>
      <xdr:colOff>887187</xdr:colOff>
      <xdr:row>179</xdr:row>
      <xdr:rowOff>134710</xdr:rowOff>
    </xdr:from>
    <xdr:to>
      <xdr:col>10</xdr:col>
      <xdr:colOff>680356</xdr:colOff>
      <xdr:row>179</xdr:row>
      <xdr:rowOff>227239</xdr:rowOff>
    </xdr:to>
    <xdr:sp macro="" textlink="">
      <xdr:nvSpPr>
        <xdr:cNvPr id="13" name="Flèche droite 1">
          <a:extLst>
            <a:ext uri="{FF2B5EF4-FFF2-40B4-BE49-F238E27FC236}"/>
          </a:extLst>
        </xdr:cNvPr>
        <xdr:cNvSpPr/>
      </xdr:nvSpPr>
      <xdr:spPr>
        <a:xfrm>
          <a:off x="8364312" y="43692535"/>
          <a:ext cx="1650544" cy="92529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0</xdr:col>
      <xdr:colOff>84365</xdr:colOff>
      <xdr:row>189</xdr:row>
      <xdr:rowOff>70756</xdr:rowOff>
    </xdr:from>
    <xdr:to>
      <xdr:col>0</xdr:col>
      <xdr:colOff>503464</xdr:colOff>
      <xdr:row>190</xdr:row>
      <xdr:rowOff>27215</xdr:rowOff>
    </xdr:to>
    <xdr:sp macro="" textlink="">
      <xdr:nvSpPr>
        <xdr:cNvPr id="14" name="Flèche droite 1">
          <a:extLst>
            <a:ext uri="{FF2B5EF4-FFF2-40B4-BE49-F238E27FC236}"/>
          </a:extLst>
        </xdr:cNvPr>
        <xdr:cNvSpPr/>
      </xdr:nvSpPr>
      <xdr:spPr>
        <a:xfrm>
          <a:off x="84365" y="46000306"/>
          <a:ext cx="419099" cy="204109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5</xdr:col>
      <xdr:colOff>235599</xdr:colOff>
      <xdr:row>185</xdr:row>
      <xdr:rowOff>21510</xdr:rowOff>
    </xdr:from>
    <xdr:to>
      <xdr:col>5</xdr:col>
      <xdr:colOff>501612</xdr:colOff>
      <xdr:row>188</xdr:row>
      <xdr:rowOff>213418</xdr:rowOff>
    </xdr:to>
    <xdr:sp macro="" textlink="">
      <xdr:nvSpPr>
        <xdr:cNvPr id="15" name="Arc 2">
          <a:extLst>
            <a:ext uri="{FF2B5EF4-FFF2-40B4-BE49-F238E27FC236}"/>
          </a:extLst>
        </xdr:cNvPr>
        <xdr:cNvSpPr/>
      </xdr:nvSpPr>
      <xdr:spPr>
        <a:xfrm rot="1470805">
          <a:off x="4626624" y="44960460"/>
          <a:ext cx="266013" cy="934858"/>
        </a:xfrm>
        <a:prstGeom prst="arc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0</xdr:row>
      <xdr:rowOff>85725</xdr:rowOff>
    </xdr:from>
    <xdr:to>
      <xdr:col>1</xdr:col>
      <xdr:colOff>657225</xdr:colOff>
      <xdr:row>0</xdr:row>
      <xdr:rowOff>485775</xdr:rowOff>
    </xdr:to>
    <xdr:pic>
      <xdr:nvPicPr>
        <xdr:cNvPr id="22767" name="Image 26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85725"/>
          <a:ext cx="11525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28575</xdr:colOff>
      <xdr:row>146</xdr:row>
      <xdr:rowOff>142875</xdr:rowOff>
    </xdr:from>
    <xdr:to>
      <xdr:col>5</xdr:col>
      <xdr:colOff>285750</xdr:colOff>
      <xdr:row>177</xdr:row>
      <xdr:rowOff>28575</xdr:rowOff>
    </xdr:to>
    <xdr:pic>
      <xdr:nvPicPr>
        <xdr:cNvPr id="22768" name="Imag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6858000"/>
          <a:ext cx="4076700" cy="5467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733425</xdr:colOff>
      <xdr:row>182</xdr:row>
      <xdr:rowOff>28575</xdr:rowOff>
    </xdr:from>
    <xdr:to>
      <xdr:col>15</xdr:col>
      <xdr:colOff>800100</xdr:colOff>
      <xdr:row>199</xdr:row>
      <xdr:rowOff>285750</xdr:rowOff>
    </xdr:to>
    <xdr:pic>
      <xdr:nvPicPr>
        <xdr:cNvPr id="22769" name="Imag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7925" y="13782675"/>
          <a:ext cx="4486275" cy="5895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542925</xdr:colOff>
      <xdr:row>133</xdr:row>
      <xdr:rowOff>209550</xdr:rowOff>
    </xdr:from>
    <xdr:to>
      <xdr:col>16</xdr:col>
      <xdr:colOff>323850</xdr:colOff>
      <xdr:row>152</xdr:row>
      <xdr:rowOff>142875</xdr:rowOff>
    </xdr:to>
    <xdr:pic>
      <xdr:nvPicPr>
        <xdr:cNvPr id="22770" name="Imag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1825" y="2733675"/>
          <a:ext cx="4162425" cy="561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176893</xdr:colOff>
      <xdr:row>138</xdr:row>
      <xdr:rowOff>59193</xdr:rowOff>
    </xdr:from>
    <xdr:to>
      <xdr:col>0</xdr:col>
      <xdr:colOff>452060</xdr:colOff>
      <xdr:row>140</xdr:row>
      <xdr:rowOff>98273</xdr:rowOff>
    </xdr:to>
    <xdr:sp macro="" textlink="">
      <xdr:nvSpPr>
        <xdr:cNvPr id="6" name="Flèche : virage 8">
          <a:extLst>
            <a:ext uri="{FF2B5EF4-FFF2-40B4-BE49-F238E27FC236}"/>
          </a:extLst>
        </xdr:cNvPr>
        <xdr:cNvSpPr/>
      </xdr:nvSpPr>
      <xdr:spPr>
        <a:xfrm flipV="1">
          <a:off x="176893" y="3950836"/>
          <a:ext cx="275167" cy="528937"/>
        </a:xfrm>
        <a:prstGeom prst="ben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4</xdr:col>
      <xdr:colOff>959944</xdr:colOff>
      <xdr:row>144</xdr:row>
      <xdr:rowOff>145600</xdr:rowOff>
    </xdr:from>
    <xdr:to>
      <xdr:col>5</xdr:col>
      <xdr:colOff>68034</xdr:colOff>
      <xdr:row>146</xdr:row>
      <xdr:rowOff>118385</xdr:rowOff>
    </xdr:to>
    <xdr:sp macro="" textlink="">
      <xdr:nvSpPr>
        <xdr:cNvPr id="7" name="Flèche : virage 10">
          <a:extLst>
            <a:ext uri="{FF2B5EF4-FFF2-40B4-BE49-F238E27FC236}"/>
          </a:extLst>
        </xdr:cNvPr>
        <xdr:cNvSpPr/>
      </xdr:nvSpPr>
      <xdr:spPr>
        <a:xfrm rot="5400000">
          <a:off x="4031436" y="6354179"/>
          <a:ext cx="625928" cy="237483"/>
        </a:xfrm>
        <a:prstGeom prst="ben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 editAs="oneCell">
    <xdr:from>
      <xdr:col>10</xdr:col>
      <xdr:colOff>752475</xdr:colOff>
      <xdr:row>161</xdr:row>
      <xdr:rowOff>0</xdr:rowOff>
    </xdr:from>
    <xdr:to>
      <xdr:col>15</xdr:col>
      <xdr:colOff>819150</xdr:colOff>
      <xdr:row>178</xdr:row>
      <xdr:rowOff>38100</xdr:rowOff>
    </xdr:to>
    <xdr:pic>
      <xdr:nvPicPr>
        <xdr:cNvPr id="22773" name="Image 7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86975" y="10010775"/>
          <a:ext cx="4486275" cy="2466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0</xdr:colOff>
      <xdr:row>134</xdr:row>
      <xdr:rowOff>9525</xdr:rowOff>
    </xdr:from>
    <xdr:to>
      <xdr:col>11</xdr:col>
      <xdr:colOff>438150</xdr:colOff>
      <xdr:row>149</xdr:row>
      <xdr:rowOff>114300</xdr:rowOff>
    </xdr:to>
    <xdr:pic>
      <xdr:nvPicPr>
        <xdr:cNvPr id="22774" name="Image 1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2781300"/>
          <a:ext cx="5162550" cy="479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1029609</xdr:colOff>
      <xdr:row>136</xdr:row>
      <xdr:rowOff>117927</xdr:rowOff>
    </xdr:from>
    <xdr:to>
      <xdr:col>7</xdr:col>
      <xdr:colOff>612322</xdr:colOff>
      <xdr:row>136</xdr:row>
      <xdr:rowOff>226786</xdr:rowOff>
    </xdr:to>
    <xdr:sp macro="" textlink="">
      <xdr:nvSpPr>
        <xdr:cNvPr id="10" name="Flèche droite 1">
          <a:extLst>
            <a:ext uri="{FF2B5EF4-FFF2-40B4-BE49-F238E27FC236}"/>
          </a:extLst>
        </xdr:cNvPr>
        <xdr:cNvSpPr/>
      </xdr:nvSpPr>
      <xdr:spPr>
        <a:xfrm>
          <a:off x="5420634" y="34979427"/>
          <a:ext cx="1792513" cy="108859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 editAs="oneCell">
    <xdr:from>
      <xdr:col>6</xdr:col>
      <xdr:colOff>180975</xdr:colOff>
      <xdr:row>158</xdr:row>
      <xdr:rowOff>38100</xdr:rowOff>
    </xdr:from>
    <xdr:to>
      <xdr:col>10</xdr:col>
      <xdr:colOff>676275</xdr:colOff>
      <xdr:row>181</xdr:row>
      <xdr:rowOff>104775</xdr:rowOff>
    </xdr:to>
    <xdr:pic>
      <xdr:nvPicPr>
        <xdr:cNvPr id="22776" name="Image 12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05475" y="9620250"/>
          <a:ext cx="4305300" cy="399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421823</xdr:colOff>
      <xdr:row>179</xdr:row>
      <xdr:rowOff>131989</xdr:rowOff>
    </xdr:from>
    <xdr:to>
      <xdr:col>6</xdr:col>
      <xdr:colOff>122464</xdr:colOff>
      <xdr:row>179</xdr:row>
      <xdr:rowOff>227240</xdr:rowOff>
    </xdr:to>
    <xdr:sp macro="" textlink="">
      <xdr:nvSpPr>
        <xdr:cNvPr id="12" name="Flèche droite 1">
          <a:extLst>
            <a:ext uri="{FF2B5EF4-FFF2-40B4-BE49-F238E27FC236}"/>
          </a:extLst>
        </xdr:cNvPr>
        <xdr:cNvSpPr/>
      </xdr:nvSpPr>
      <xdr:spPr>
        <a:xfrm>
          <a:off x="4812848" y="42203914"/>
          <a:ext cx="834116" cy="95251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8</xdr:col>
      <xdr:colOff>887187</xdr:colOff>
      <xdr:row>189</xdr:row>
      <xdr:rowOff>134710</xdr:rowOff>
    </xdr:from>
    <xdr:to>
      <xdr:col>10</xdr:col>
      <xdr:colOff>680356</xdr:colOff>
      <xdr:row>189</xdr:row>
      <xdr:rowOff>227239</xdr:rowOff>
    </xdr:to>
    <xdr:sp macro="" textlink="">
      <xdr:nvSpPr>
        <xdr:cNvPr id="13" name="Flèche droite 1">
          <a:extLst>
            <a:ext uri="{FF2B5EF4-FFF2-40B4-BE49-F238E27FC236}"/>
          </a:extLst>
        </xdr:cNvPr>
        <xdr:cNvSpPr/>
      </xdr:nvSpPr>
      <xdr:spPr>
        <a:xfrm>
          <a:off x="8364312" y="43692535"/>
          <a:ext cx="1650544" cy="92529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0</xdr:col>
      <xdr:colOff>84365</xdr:colOff>
      <xdr:row>205</xdr:row>
      <xdr:rowOff>70756</xdr:rowOff>
    </xdr:from>
    <xdr:to>
      <xdr:col>0</xdr:col>
      <xdr:colOff>503464</xdr:colOff>
      <xdr:row>206</xdr:row>
      <xdr:rowOff>0</xdr:rowOff>
    </xdr:to>
    <xdr:sp macro="" textlink="">
      <xdr:nvSpPr>
        <xdr:cNvPr id="14" name="Flèche droite 1">
          <a:extLst>
            <a:ext uri="{FF2B5EF4-FFF2-40B4-BE49-F238E27FC236}"/>
          </a:extLst>
        </xdr:cNvPr>
        <xdr:cNvSpPr/>
      </xdr:nvSpPr>
      <xdr:spPr>
        <a:xfrm>
          <a:off x="84365" y="46000306"/>
          <a:ext cx="419099" cy="204109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5</xdr:col>
      <xdr:colOff>235599</xdr:colOff>
      <xdr:row>198</xdr:row>
      <xdr:rowOff>21510</xdr:rowOff>
    </xdr:from>
    <xdr:to>
      <xdr:col>5</xdr:col>
      <xdr:colOff>501612</xdr:colOff>
      <xdr:row>204</xdr:row>
      <xdr:rowOff>213418</xdr:rowOff>
    </xdr:to>
    <xdr:sp macro="" textlink="">
      <xdr:nvSpPr>
        <xdr:cNvPr id="15" name="Arc 2">
          <a:extLst>
            <a:ext uri="{FF2B5EF4-FFF2-40B4-BE49-F238E27FC236}"/>
          </a:extLst>
        </xdr:cNvPr>
        <xdr:cNvSpPr/>
      </xdr:nvSpPr>
      <xdr:spPr>
        <a:xfrm rot="1470805">
          <a:off x="4626624" y="44960460"/>
          <a:ext cx="266013" cy="934858"/>
        </a:xfrm>
        <a:prstGeom prst="arc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0</xdr:row>
      <xdr:rowOff>66675</xdr:rowOff>
    </xdr:from>
    <xdr:to>
      <xdr:col>1</xdr:col>
      <xdr:colOff>361950</xdr:colOff>
      <xdr:row>0</xdr:row>
      <xdr:rowOff>466725</xdr:rowOff>
    </xdr:to>
    <xdr:pic>
      <xdr:nvPicPr>
        <xdr:cNvPr id="3431" name="Imag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66675"/>
          <a:ext cx="11525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257175</xdr:colOff>
      <xdr:row>4</xdr:row>
      <xdr:rowOff>76200</xdr:rowOff>
    </xdr:from>
    <xdr:to>
      <xdr:col>10</xdr:col>
      <xdr:colOff>238125</xdr:colOff>
      <xdr:row>41</xdr:row>
      <xdr:rowOff>85725</xdr:rowOff>
    </xdr:to>
    <xdr:pic>
      <xdr:nvPicPr>
        <xdr:cNvPr id="3432" name="Image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304925"/>
          <a:ext cx="9525000" cy="5391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85725</xdr:colOff>
      <xdr:row>0</xdr:row>
      <xdr:rowOff>66675</xdr:rowOff>
    </xdr:from>
    <xdr:to>
      <xdr:col>1</xdr:col>
      <xdr:colOff>238125</xdr:colOff>
      <xdr:row>0</xdr:row>
      <xdr:rowOff>466725</xdr:rowOff>
    </xdr:to>
    <xdr:pic>
      <xdr:nvPicPr>
        <xdr:cNvPr id="4434" name="Imag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66675"/>
          <a:ext cx="116205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638175</xdr:colOff>
      <xdr:row>4</xdr:row>
      <xdr:rowOff>66675</xdr:rowOff>
    </xdr:from>
    <xdr:to>
      <xdr:col>9</xdr:col>
      <xdr:colOff>438150</xdr:colOff>
      <xdr:row>37</xdr:row>
      <xdr:rowOff>123825</xdr:rowOff>
    </xdr:to>
    <xdr:pic>
      <xdr:nvPicPr>
        <xdr:cNvPr id="4435" name="Image 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8175" y="1295400"/>
          <a:ext cx="9058275" cy="6381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85725</xdr:colOff>
      <xdr:row>0</xdr:row>
      <xdr:rowOff>66675</xdr:rowOff>
    </xdr:from>
    <xdr:to>
      <xdr:col>1</xdr:col>
      <xdr:colOff>314325</xdr:colOff>
      <xdr:row>0</xdr:row>
      <xdr:rowOff>466725</xdr:rowOff>
    </xdr:to>
    <xdr:pic>
      <xdr:nvPicPr>
        <xdr:cNvPr id="6505" name="Imag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66675"/>
          <a:ext cx="11525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133350</xdr:colOff>
      <xdr:row>4</xdr:row>
      <xdr:rowOff>76200</xdr:rowOff>
    </xdr:from>
    <xdr:to>
      <xdr:col>10</xdr:col>
      <xdr:colOff>419100</xdr:colOff>
      <xdr:row>41</xdr:row>
      <xdr:rowOff>76200</xdr:rowOff>
    </xdr:to>
    <xdr:pic>
      <xdr:nvPicPr>
        <xdr:cNvPr id="6506" name="Image 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304925"/>
          <a:ext cx="9982200" cy="5286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85725</xdr:colOff>
      <xdr:row>0</xdr:row>
      <xdr:rowOff>66675</xdr:rowOff>
    </xdr:from>
    <xdr:to>
      <xdr:col>1</xdr:col>
      <xdr:colOff>314325</xdr:colOff>
      <xdr:row>0</xdr:row>
      <xdr:rowOff>466725</xdr:rowOff>
    </xdr:to>
    <xdr:pic>
      <xdr:nvPicPr>
        <xdr:cNvPr id="7517" name="Imag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66675"/>
          <a:ext cx="11525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419100</xdr:colOff>
      <xdr:row>4</xdr:row>
      <xdr:rowOff>95250</xdr:rowOff>
    </xdr:from>
    <xdr:to>
      <xdr:col>8</xdr:col>
      <xdr:colOff>1114425</xdr:colOff>
      <xdr:row>38</xdr:row>
      <xdr:rowOff>419100</xdr:rowOff>
    </xdr:to>
    <xdr:pic>
      <xdr:nvPicPr>
        <xdr:cNvPr id="7518" name="Image 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1323975"/>
          <a:ext cx="7543800" cy="5314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85725</xdr:colOff>
      <xdr:row>0</xdr:row>
      <xdr:rowOff>66675</xdr:rowOff>
    </xdr:from>
    <xdr:to>
      <xdr:col>1</xdr:col>
      <xdr:colOff>314325</xdr:colOff>
      <xdr:row>0</xdr:row>
      <xdr:rowOff>466725</xdr:rowOff>
    </xdr:to>
    <xdr:pic>
      <xdr:nvPicPr>
        <xdr:cNvPr id="25613" name="Imag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66675"/>
          <a:ext cx="11525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81915</xdr:colOff>
      <xdr:row>4</xdr:row>
      <xdr:rowOff>200025</xdr:rowOff>
    </xdr:from>
    <xdr:to>
      <xdr:col>3</xdr:col>
      <xdr:colOff>729615</xdr:colOff>
      <xdr:row>6</xdr:row>
      <xdr:rowOff>76200</xdr:rowOff>
    </xdr:to>
    <xdr:sp macro="" textlink="">
      <xdr:nvSpPr>
        <xdr:cNvPr id="3" name="Rectangle 2">
          <a:extLst>
            <a:ext uri="{FF2B5EF4-FFF2-40B4-BE49-F238E27FC236}"/>
          </a:extLst>
        </xdr:cNvPr>
        <xdr:cNvSpPr/>
      </xdr:nvSpPr>
      <xdr:spPr>
        <a:xfrm>
          <a:off x="2152650" y="1562100"/>
          <a:ext cx="647700" cy="28575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1</xdr:col>
      <xdr:colOff>245745</xdr:colOff>
      <xdr:row>4</xdr:row>
      <xdr:rowOff>161925</xdr:rowOff>
    </xdr:from>
    <xdr:to>
      <xdr:col>7</xdr:col>
      <xdr:colOff>514367</xdr:colOff>
      <xdr:row>5</xdr:row>
      <xdr:rowOff>173486</xdr:rowOff>
    </xdr:to>
    <xdr:sp macro="" textlink="">
      <xdr:nvSpPr>
        <xdr:cNvPr id="5" name="Rectangle 4">
          <a:extLst>
            <a:ext uri="{FF2B5EF4-FFF2-40B4-BE49-F238E27FC236}"/>
          </a:extLst>
        </xdr:cNvPr>
        <xdr:cNvSpPr/>
      </xdr:nvSpPr>
      <xdr:spPr>
        <a:xfrm>
          <a:off x="838200" y="1524000"/>
          <a:ext cx="6210300" cy="219075"/>
        </a:xfrm>
        <a:prstGeom prst="rect">
          <a:avLst/>
        </a:prstGeom>
        <a:ln>
          <a:solidFill>
            <a:schemeClr val="bg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0</xdr:col>
      <xdr:colOff>441960</xdr:colOff>
      <xdr:row>30</xdr:row>
      <xdr:rowOff>9525</xdr:rowOff>
    </xdr:from>
    <xdr:to>
      <xdr:col>4</xdr:col>
      <xdr:colOff>9687</xdr:colOff>
      <xdr:row>33</xdr:row>
      <xdr:rowOff>57150</xdr:rowOff>
    </xdr:to>
    <xdr:sp macro="" textlink="">
      <xdr:nvSpPr>
        <xdr:cNvPr id="4" name="Rectangle 3">
          <a:extLst>
            <a:ext uri="{FF2B5EF4-FFF2-40B4-BE49-F238E27FC236}"/>
          </a:extLst>
        </xdr:cNvPr>
        <xdr:cNvSpPr/>
      </xdr:nvSpPr>
      <xdr:spPr>
        <a:xfrm>
          <a:off x="447675" y="5438775"/>
          <a:ext cx="2838450" cy="504825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>
    <xdr:from>
      <xdr:col>6</xdr:col>
      <xdr:colOff>1011555</xdr:colOff>
      <xdr:row>30</xdr:row>
      <xdr:rowOff>95250</xdr:rowOff>
    </xdr:from>
    <xdr:to>
      <xdr:col>10</xdr:col>
      <xdr:colOff>201778</xdr:colOff>
      <xdr:row>34</xdr:row>
      <xdr:rowOff>0</xdr:rowOff>
    </xdr:to>
    <xdr:sp macro="" textlink="">
      <xdr:nvSpPr>
        <xdr:cNvPr id="8" name="Rectangle 7">
          <a:extLst>
            <a:ext uri="{FF2B5EF4-FFF2-40B4-BE49-F238E27FC236}"/>
          </a:extLst>
        </xdr:cNvPr>
        <xdr:cNvSpPr/>
      </xdr:nvSpPr>
      <xdr:spPr>
        <a:xfrm>
          <a:off x="6515100" y="5534025"/>
          <a:ext cx="2838450" cy="504825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zh-TW" altLang="en-US"/>
        </a:p>
      </xdr:txBody>
    </xdr:sp>
    <xdr:clientData/>
  </xdr:twoCellAnchor>
  <xdr:twoCellAnchor editAs="oneCell">
    <xdr:from>
      <xdr:col>0</xdr:col>
      <xdr:colOff>571500</xdr:colOff>
      <xdr:row>4</xdr:row>
      <xdr:rowOff>161925</xdr:rowOff>
    </xdr:from>
    <xdr:to>
      <xdr:col>10</xdr:col>
      <xdr:colOff>123825</xdr:colOff>
      <xdr:row>38</xdr:row>
      <xdr:rowOff>257175</xdr:rowOff>
    </xdr:to>
    <xdr:pic>
      <xdr:nvPicPr>
        <xdr:cNvPr id="25618" name="Image 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1390650"/>
          <a:ext cx="9058275" cy="5086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L47"/>
  <sheetViews>
    <sheetView showGridLines="0" view="pageBreakPreview" topLeftCell="A7" zoomScale="80" zoomScaleNormal="100" zoomScaleSheetLayoutView="80" workbookViewId="0">
      <selection activeCell="A39" sqref="A39"/>
    </sheetView>
  </sheetViews>
  <sheetFormatPr defaultColWidth="12" defaultRowHeight="11.25" x14ac:dyDescent="0.15"/>
  <cols>
    <col min="1" max="1" width="16.83203125" customWidth="1"/>
    <col min="2" max="2" width="19.83203125" bestFit="1" customWidth="1"/>
    <col min="3" max="3" width="14" customWidth="1"/>
    <col min="4" max="4" width="13.6640625" customWidth="1"/>
    <col min="5" max="8" width="12" customWidth="1"/>
    <col min="9" max="9" width="29" customWidth="1"/>
    <col min="10" max="10" width="12" customWidth="1"/>
    <col min="11" max="11" width="13" customWidth="1"/>
    <col min="12" max="12" width="20.6640625" customWidth="1"/>
  </cols>
  <sheetData>
    <row r="1" spans="1:12" s="1" customFormat="1" ht="45" customHeight="1" thickBot="1" x14ac:dyDescent="0.2">
      <c r="A1" s="36"/>
      <c r="B1" s="37"/>
      <c r="C1" s="37"/>
      <c r="D1" s="37"/>
      <c r="E1" s="46" t="s">
        <v>0</v>
      </c>
      <c r="F1" s="37"/>
      <c r="G1" s="37"/>
      <c r="H1" s="37"/>
      <c r="I1" s="37"/>
      <c r="J1" s="580" t="s">
        <v>101</v>
      </c>
      <c r="K1" s="580"/>
      <c r="L1" s="581"/>
    </row>
    <row r="2" spans="1:12" s="4" customFormat="1" ht="18" customHeight="1" x14ac:dyDescent="0.15">
      <c r="A2" s="121" t="s">
        <v>116</v>
      </c>
      <c r="B2" s="582" t="s">
        <v>185</v>
      </c>
      <c r="C2" s="582"/>
      <c r="D2" s="582"/>
      <c r="E2" s="582"/>
      <c r="F2" s="582"/>
      <c r="G2" s="582"/>
      <c r="H2" s="582"/>
      <c r="I2" s="582"/>
      <c r="J2" s="57" t="s">
        <v>2</v>
      </c>
      <c r="K2" s="58" t="s">
        <v>314</v>
      </c>
      <c r="L2" s="59"/>
    </row>
    <row r="3" spans="1:12" s="3" customFormat="1" ht="18" customHeight="1" x14ac:dyDescent="0.15">
      <c r="A3" s="421" t="s">
        <v>102</v>
      </c>
      <c r="B3" s="583" t="s">
        <v>119</v>
      </c>
      <c r="C3" s="583"/>
      <c r="D3" s="583"/>
      <c r="E3" s="583"/>
      <c r="F3" s="583"/>
      <c r="G3" s="583"/>
      <c r="H3" s="583"/>
      <c r="I3" s="583"/>
      <c r="J3" s="414" t="s">
        <v>14</v>
      </c>
      <c r="K3" s="23"/>
      <c r="L3" s="106" t="s">
        <v>118</v>
      </c>
    </row>
    <row r="4" spans="1:12" s="3" customFormat="1" ht="18" customHeight="1" thickBot="1" x14ac:dyDescent="0.2">
      <c r="A4" s="109" t="s">
        <v>1</v>
      </c>
      <c r="B4" s="54">
        <f ca="1">TODAY()</f>
        <v>43833</v>
      </c>
      <c r="C4" s="55"/>
      <c r="D4" s="55"/>
      <c r="E4" s="55"/>
      <c r="F4" s="55"/>
      <c r="G4" s="55"/>
      <c r="H4" s="55"/>
      <c r="I4" s="55"/>
      <c r="J4" s="77" t="s">
        <v>91</v>
      </c>
      <c r="K4" s="55"/>
      <c r="L4" s="199" t="s">
        <v>117</v>
      </c>
    </row>
    <row r="5" spans="1:12" s="1" customFormat="1" x14ac:dyDescent="0.15">
      <c r="A5" s="42"/>
      <c r="B5" s="43"/>
      <c r="C5" s="43"/>
      <c r="D5" s="43"/>
      <c r="E5" s="43"/>
      <c r="F5" s="43"/>
      <c r="G5" s="43"/>
      <c r="H5" s="43"/>
      <c r="I5" s="43"/>
      <c r="J5" s="43"/>
      <c r="K5" s="43"/>
      <c r="L5" s="49"/>
    </row>
    <row r="6" spans="1:12" s="1" customFormat="1" x14ac:dyDescent="0.15">
      <c r="A6" s="42"/>
      <c r="B6" s="43"/>
      <c r="C6" s="43"/>
      <c r="D6" s="43"/>
      <c r="E6" s="43"/>
      <c r="F6" s="43"/>
      <c r="G6" s="43"/>
      <c r="H6" s="43"/>
      <c r="I6" s="43"/>
      <c r="J6" s="43"/>
      <c r="K6" s="43"/>
      <c r="L6" s="49"/>
    </row>
    <row r="7" spans="1:12" s="1" customFormat="1" x14ac:dyDescent="0.15">
      <c r="A7" s="42"/>
      <c r="B7" s="43"/>
      <c r="C7" s="43"/>
      <c r="D7" s="43"/>
      <c r="E7" s="43"/>
      <c r="F7" s="43"/>
      <c r="G7" s="43"/>
      <c r="H7" s="43"/>
      <c r="I7" s="43"/>
      <c r="J7" s="43"/>
      <c r="K7" s="43"/>
      <c r="L7" s="49"/>
    </row>
    <row r="8" spans="1:12" s="1" customFormat="1" x14ac:dyDescent="0.15">
      <c r="A8" s="42"/>
      <c r="B8" s="43"/>
      <c r="C8" s="43"/>
      <c r="D8" s="43"/>
      <c r="E8" s="43"/>
      <c r="F8" s="43"/>
      <c r="G8" s="43"/>
      <c r="H8" s="43"/>
      <c r="I8" s="43"/>
      <c r="J8" s="43"/>
      <c r="K8" s="43"/>
      <c r="L8" s="49"/>
    </row>
    <row r="9" spans="1:12" s="1" customFormat="1" x14ac:dyDescent="0.15">
      <c r="A9" s="42"/>
      <c r="B9" s="43"/>
      <c r="C9" s="43"/>
      <c r="D9" s="43"/>
      <c r="E9" s="43"/>
      <c r="F9" s="43"/>
      <c r="G9" s="43"/>
      <c r="H9" s="43"/>
      <c r="I9" s="43"/>
      <c r="J9" s="43"/>
      <c r="K9" s="43"/>
      <c r="L9" s="49"/>
    </row>
    <row r="10" spans="1:12" s="1" customFormat="1" x14ac:dyDescent="0.15">
      <c r="A10" s="42"/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9"/>
    </row>
    <row r="11" spans="1:12" s="1" customFormat="1" x14ac:dyDescent="0.15">
      <c r="A11" s="42"/>
      <c r="B11" s="43"/>
      <c r="C11" s="43"/>
      <c r="D11" s="43"/>
      <c r="E11" s="43"/>
      <c r="F11" s="43"/>
      <c r="G11" s="43"/>
      <c r="H11" s="43"/>
      <c r="I11" s="43"/>
      <c r="J11" s="43"/>
      <c r="K11" s="43"/>
      <c r="L11" s="49"/>
    </row>
    <row r="12" spans="1:12" s="1" customFormat="1" x14ac:dyDescent="0.15">
      <c r="A12" s="42"/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9"/>
    </row>
    <row r="13" spans="1:12" s="1" customFormat="1" x14ac:dyDescent="0.15">
      <c r="A13" s="42"/>
      <c r="B13" s="43"/>
      <c r="C13" s="43"/>
      <c r="D13" s="43"/>
      <c r="E13" s="43"/>
      <c r="F13" s="43"/>
      <c r="G13" s="43"/>
      <c r="H13" s="43"/>
      <c r="I13" s="43"/>
      <c r="J13" s="43"/>
      <c r="K13" s="43"/>
      <c r="L13" s="49"/>
    </row>
    <row r="14" spans="1:12" s="1" customFormat="1" x14ac:dyDescent="0.15">
      <c r="A14" s="42"/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9"/>
    </row>
    <row r="15" spans="1:12" s="1" customFormat="1" x14ac:dyDescent="0.15">
      <c r="A15" s="42"/>
      <c r="B15" s="43"/>
      <c r="C15" s="43"/>
      <c r="D15" s="43"/>
      <c r="E15" s="43"/>
      <c r="F15" s="43"/>
      <c r="G15" s="43"/>
      <c r="H15" s="43"/>
      <c r="I15" s="43"/>
      <c r="J15" s="43"/>
      <c r="K15" s="43"/>
      <c r="L15" s="49"/>
    </row>
    <row r="16" spans="1:12" s="1" customFormat="1" x14ac:dyDescent="0.15">
      <c r="A16" s="42"/>
      <c r="B16" s="43"/>
      <c r="C16" s="43"/>
      <c r="D16" s="43"/>
      <c r="E16" s="43"/>
      <c r="F16" s="43"/>
      <c r="G16" s="43"/>
      <c r="H16" s="43"/>
      <c r="I16" s="43"/>
      <c r="J16" s="43"/>
      <c r="K16" s="43"/>
      <c r="L16" s="49"/>
    </row>
    <row r="17" spans="1:12" s="1" customFormat="1" x14ac:dyDescent="0.15">
      <c r="A17" s="42"/>
      <c r="B17" s="43"/>
      <c r="C17" s="43"/>
      <c r="D17" s="43"/>
      <c r="E17" s="43"/>
      <c r="F17" s="43"/>
      <c r="G17" s="43"/>
      <c r="H17" s="43"/>
      <c r="I17" s="43"/>
      <c r="J17" s="43"/>
      <c r="K17" s="43"/>
      <c r="L17" s="49"/>
    </row>
    <row r="18" spans="1:12" s="1" customFormat="1" x14ac:dyDescent="0.15">
      <c r="A18" s="42"/>
      <c r="B18" s="43"/>
      <c r="C18" s="43"/>
      <c r="D18" s="43"/>
      <c r="E18" s="43"/>
      <c r="F18" s="43"/>
      <c r="G18" s="43"/>
      <c r="H18" s="43"/>
      <c r="I18" s="43"/>
      <c r="J18" s="43"/>
      <c r="K18" s="43"/>
      <c r="L18" s="49"/>
    </row>
    <row r="19" spans="1:12" s="1" customFormat="1" x14ac:dyDescent="0.15">
      <c r="A19" s="42"/>
      <c r="B19" s="43"/>
      <c r="C19" s="43"/>
      <c r="D19" s="43"/>
      <c r="E19" s="43"/>
      <c r="F19" s="43"/>
      <c r="G19" s="43"/>
      <c r="H19" s="43"/>
      <c r="I19" s="43"/>
      <c r="J19" s="43"/>
      <c r="K19" s="43"/>
      <c r="L19" s="49"/>
    </row>
    <row r="20" spans="1:12" s="1" customFormat="1" x14ac:dyDescent="0.15">
      <c r="A20" s="42"/>
      <c r="B20" s="43"/>
      <c r="C20" s="43"/>
      <c r="D20" s="43"/>
      <c r="E20" s="43"/>
      <c r="F20" s="43"/>
      <c r="G20" s="43"/>
      <c r="H20" s="43"/>
      <c r="I20" s="43"/>
      <c r="J20" s="43"/>
      <c r="K20" s="43"/>
      <c r="L20" s="49"/>
    </row>
    <row r="21" spans="1:12" s="1" customFormat="1" x14ac:dyDescent="0.15">
      <c r="A21" s="42"/>
      <c r="B21" s="43"/>
      <c r="C21" s="43"/>
      <c r="D21" s="43"/>
      <c r="E21" s="43"/>
      <c r="F21" s="43"/>
      <c r="G21" s="43"/>
      <c r="H21" s="43"/>
      <c r="I21" s="43"/>
      <c r="J21" s="43"/>
      <c r="K21" s="43"/>
      <c r="L21" s="49"/>
    </row>
    <row r="22" spans="1:12" s="1" customFormat="1" x14ac:dyDescent="0.15">
      <c r="A22" s="42"/>
      <c r="B22" s="43"/>
      <c r="C22" s="43"/>
      <c r="D22" s="43"/>
      <c r="E22" s="43"/>
      <c r="F22" s="43"/>
      <c r="G22" s="43"/>
      <c r="H22" s="43"/>
      <c r="I22" s="43"/>
      <c r="J22" s="43"/>
      <c r="K22" s="43"/>
      <c r="L22" s="49"/>
    </row>
    <row r="23" spans="1:12" s="1" customFormat="1" x14ac:dyDescent="0.15">
      <c r="A23" s="42"/>
      <c r="B23" s="43"/>
      <c r="C23" s="43"/>
      <c r="D23" s="43"/>
      <c r="E23" s="43"/>
      <c r="F23" s="43"/>
      <c r="G23" s="43"/>
      <c r="H23" s="43"/>
      <c r="I23" s="43"/>
      <c r="J23" s="43"/>
      <c r="K23" s="43"/>
      <c r="L23" s="49"/>
    </row>
    <row r="24" spans="1:12" s="1" customFormat="1" x14ac:dyDescent="0.15">
      <c r="A24" s="42"/>
      <c r="B24" s="43"/>
      <c r="C24" s="43"/>
      <c r="D24" s="43"/>
      <c r="E24" s="43"/>
      <c r="F24" s="43"/>
      <c r="G24" s="43"/>
      <c r="H24" s="43"/>
      <c r="I24" s="43"/>
      <c r="J24" s="43"/>
      <c r="K24" s="43"/>
      <c r="L24" s="49"/>
    </row>
    <row r="25" spans="1:12" s="1" customFormat="1" x14ac:dyDescent="0.15">
      <c r="A25" s="42"/>
      <c r="B25" s="43"/>
      <c r="C25" s="43"/>
      <c r="D25" s="43"/>
      <c r="E25" s="43"/>
      <c r="F25" s="43"/>
      <c r="G25" s="43"/>
      <c r="H25" s="43"/>
      <c r="I25" s="43"/>
      <c r="J25" s="43" t="s">
        <v>48</v>
      </c>
      <c r="K25" s="43"/>
      <c r="L25" s="49"/>
    </row>
    <row r="26" spans="1:12" s="1" customFormat="1" x14ac:dyDescent="0.15">
      <c r="A26" s="42"/>
      <c r="B26" s="43"/>
      <c r="C26" s="43"/>
      <c r="D26" s="43"/>
      <c r="E26" s="43"/>
      <c r="F26" s="43"/>
      <c r="G26" s="43"/>
      <c r="H26" s="43"/>
      <c r="I26" s="43"/>
      <c r="J26" s="43"/>
      <c r="K26" s="43"/>
      <c r="L26" s="49"/>
    </row>
    <row r="27" spans="1:12" s="1" customFormat="1" x14ac:dyDescent="0.15">
      <c r="A27" s="42"/>
      <c r="B27" s="43"/>
      <c r="C27" s="43"/>
      <c r="D27" s="43"/>
      <c r="E27" s="43"/>
      <c r="F27" s="43"/>
      <c r="G27" s="43"/>
      <c r="H27" s="43"/>
      <c r="I27" s="43"/>
      <c r="J27" s="43"/>
      <c r="K27" s="43"/>
      <c r="L27" s="49"/>
    </row>
    <row r="28" spans="1:12" s="1" customFormat="1" x14ac:dyDescent="0.15">
      <c r="A28" s="42"/>
      <c r="B28" s="43"/>
      <c r="C28" s="43"/>
      <c r="D28" s="43"/>
      <c r="E28" s="43"/>
      <c r="F28" s="43"/>
      <c r="G28" s="43"/>
      <c r="H28" s="43"/>
      <c r="I28" s="43"/>
      <c r="J28" s="43"/>
      <c r="K28" s="43"/>
      <c r="L28" s="49"/>
    </row>
    <row r="29" spans="1:12" s="1" customFormat="1" x14ac:dyDescent="0.15">
      <c r="A29" s="42"/>
      <c r="B29" s="43"/>
      <c r="C29" s="43"/>
      <c r="D29" s="43"/>
      <c r="E29" s="43"/>
      <c r="F29" s="43"/>
      <c r="G29" s="43"/>
      <c r="H29" s="43"/>
      <c r="I29" s="43"/>
      <c r="J29" s="43"/>
      <c r="K29" s="43"/>
      <c r="L29" s="49"/>
    </row>
    <row r="30" spans="1:12" s="1" customFormat="1" x14ac:dyDescent="0.15">
      <c r="A30" s="42"/>
      <c r="B30" s="43"/>
      <c r="C30" s="43"/>
      <c r="D30" s="43" t="s">
        <v>48</v>
      </c>
      <c r="E30" s="43"/>
      <c r="F30" s="43"/>
      <c r="G30" s="43"/>
      <c r="H30" s="43"/>
      <c r="I30" s="43"/>
      <c r="J30" s="43"/>
      <c r="K30" s="43"/>
      <c r="L30" s="49"/>
    </row>
    <row r="31" spans="1:12" s="1" customFormat="1" x14ac:dyDescent="0.15">
      <c r="A31" s="42"/>
      <c r="B31" s="43"/>
      <c r="C31" s="43"/>
      <c r="D31" s="43"/>
      <c r="E31" s="43"/>
      <c r="F31" s="43"/>
      <c r="G31" s="43"/>
      <c r="H31" s="43"/>
      <c r="I31" s="43"/>
      <c r="J31" s="43"/>
      <c r="K31" s="43"/>
      <c r="L31" s="49"/>
    </row>
    <row r="32" spans="1:12" s="1" customFormat="1" x14ac:dyDescent="0.15">
      <c r="A32" s="42"/>
      <c r="B32" s="43"/>
      <c r="C32" s="43"/>
      <c r="D32" s="43"/>
      <c r="E32" s="43"/>
      <c r="F32" s="43"/>
      <c r="G32" s="43"/>
      <c r="H32" s="43"/>
      <c r="I32" s="43"/>
      <c r="J32" s="43"/>
      <c r="K32" s="43"/>
      <c r="L32" s="49"/>
    </row>
    <row r="33" spans="1:12" s="1" customFormat="1" x14ac:dyDescent="0.15">
      <c r="A33" s="42"/>
      <c r="B33" s="43"/>
      <c r="C33" s="43"/>
      <c r="D33" s="43"/>
      <c r="E33" s="43"/>
      <c r="F33" s="43"/>
      <c r="G33" s="43"/>
      <c r="H33" s="43"/>
      <c r="I33" s="43"/>
      <c r="J33" s="43"/>
      <c r="K33" s="43"/>
      <c r="L33" s="49"/>
    </row>
    <row r="34" spans="1:12" s="1" customFormat="1" x14ac:dyDescent="0.15">
      <c r="A34" s="5"/>
      <c r="B34" s="204"/>
      <c r="C34" s="204"/>
      <c r="D34" s="204"/>
      <c r="E34" s="204"/>
      <c r="F34" s="204"/>
      <c r="G34" s="204"/>
      <c r="H34" s="204"/>
      <c r="I34" s="204"/>
      <c r="J34" s="204"/>
      <c r="K34" s="204"/>
      <c r="L34" s="7"/>
    </row>
    <row r="35" spans="1:12" x14ac:dyDescent="0.15">
      <c r="A35" s="114"/>
      <c r="B35" s="22"/>
      <c r="C35" s="22"/>
      <c r="D35" s="22"/>
      <c r="E35" s="22"/>
      <c r="F35" s="22"/>
      <c r="G35" s="22"/>
      <c r="H35" s="22"/>
      <c r="I35" s="22"/>
      <c r="J35" s="22"/>
      <c r="K35" s="22"/>
      <c r="L35" s="115"/>
    </row>
    <row r="36" spans="1:12" x14ac:dyDescent="0.15">
      <c r="A36" s="114"/>
      <c r="B36" s="22"/>
      <c r="C36" s="22"/>
      <c r="D36" s="22"/>
      <c r="E36" s="22"/>
      <c r="F36" s="22"/>
      <c r="G36" s="22"/>
      <c r="H36" s="22"/>
      <c r="I36" s="22"/>
      <c r="J36" s="22"/>
      <c r="K36" s="22"/>
      <c r="L36" s="115"/>
    </row>
    <row r="37" spans="1:12" ht="27.75" x14ac:dyDescent="0.4">
      <c r="A37" s="499" t="s">
        <v>317</v>
      </c>
      <c r="B37" s="22"/>
      <c r="C37" s="22"/>
      <c r="D37" s="22"/>
      <c r="E37" s="22"/>
      <c r="F37" s="22"/>
      <c r="G37" s="22"/>
      <c r="H37" s="22"/>
      <c r="I37" s="22"/>
      <c r="J37" s="22"/>
      <c r="K37" s="22"/>
      <c r="L37" s="115"/>
    </row>
    <row r="38" spans="1:12" ht="27.75" x14ac:dyDescent="0.4">
      <c r="A38" s="499" t="s">
        <v>377</v>
      </c>
      <c r="B38" s="22"/>
      <c r="C38" s="22"/>
      <c r="D38" s="22"/>
      <c r="E38" s="22"/>
      <c r="F38" s="22"/>
      <c r="G38" s="22"/>
      <c r="H38" s="22"/>
      <c r="I38" s="22"/>
      <c r="J38" s="22"/>
      <c r="K38" s="22"/>
      <c r="L38" s="115"/>
    </row>
    <row r="39" spans="1:12" x14ac:dyDescent="0.15">
      <c r="A39" s="114"/>
      <c r="B39" s="22"/>
      <c r="C39" s="22"/>
      <c r="D39" s="22"/>
      <c r="E39" s="22"/>
      <c r="F39" s="22"/>
      <c r="G39" s="22"/>
      <c r="H39" s="22"/>
      <c r="I39" s="22"/>
      <c r="J39" s="22"/>
      <c r="K39" s="22"/>
      <c r="L39" s="115"/>
    </row>
    <row r="40" spans="1:12" x14ac:dyDescent="0.15">
      <c r="A40" s="114"/>
      <c r="B40" s="22"/>
      <c r="C40" s="22"/>
      <c r="D40" s="22"/>
      <c r="E40" s="22"/>
      <c r="F40" s="22"/>
      <c r="G40" s="22"/>
      <c r="H40" s="22"/>
      <c r="I40" s="22"/>
      <c r="J40" s="22"/>
      <c r="K40" s="22"/>
      <c r="L40" s="115"/>
    </row>
    <row r="41" spans="1:12" x14ac:dyDescent="0.15">
      <c r="A41" s="114"/>
      <c r="B41" s="22"/>
      <c r="C41" s="22"/>
      <c r="D41" s="22"/>
      <c r="E41" s="22"/>
      <c r="F41" s="22"/>
      <c r="G41" s="22"/>
      <c r="H41" s="22"/>
      <c r="I41" s="22"/>
      <c r="J41" s="22"/>
      <c r="K41" s="22"/>
      <c r="L41" s="115"/>
    </row>
    <row r="42" spans="1:12" x14ac:dyDescent="0.15">
      <c r="A42" s="114"/>
      <c r="B42" s="22"/>
      <c r="C42" s="22"/>
      <c r="D42" s="22"/>
      <c r="E42" s="22"/>
      <c r="F42" s="22"/>
      <c r="G42" s="22"/>
      <c r="H42" s="22"/>
      <c r="I42" s="22"/>
      <c r="J42" s="22"/>
      <c r="K42" s="22"/>
      <c r="L42" s="115"/>
    </row>
    <row r="43" spans="1:12" x14ac:dyDescent="0.15">
      <c r="A43" s="114"/>
      <c r="B43" s="22"/>
      <c r="C43" s="22"/>
      <c r="D43" s="22"/>
      <c r="E43" s="22"/>
      <c r="F43" s="22"/>
      <c r="G43" s="22"/>
      <c r="H43" s="22"/>
      <c r="I43" s="22"/>
      <c r="J43" s="22"/>
      <c r="K43" s="22"/>
      <c r="L43" s="115"/>
    </row>
    <row r="44" spans="1:12" x14ac:dyDescent="0.15">
      <c r="A44" s="114"/>
      <c r="B44" s="22"/>
      <c r="C44" s="22"/>
      <c r="D44" s="22"/>
      <c r="E44" s="22"/>
      <c r="F44" s="22"/>
      <c r="G44" s="22"/>
      <c r="H44" s="22"/>
      <c r="I44" s="22"/>
      <c r="J44" s="22"/>
      <c r="K44" s="22"/>
      <c r="L44" s="115"/>
    </row>
    <row r="45" spans="1:12" x14ac:dyDescent="0.15">
      <c r="A45" s="114"/>
      <c r="B45" s="22"/>
      <c r="C45" s="22"/>
      <c r="D45" s="22"/>
      <c r="E45" s="22"/>
      <c r="F45" s="22"/>
      <c r="G45" s="22"/>
      <c r="H45" s="22"/>
      <c r="I45" s="22"/>
      <c r="J45" s="22"/>
      <c r="K45" s="22"/>
      <c r="L45" s="115"/>
    </row>
    <row r="46" spans="1:12" x14ac:dyDescent="0.15">
      <c r="A46" s="114"/>
      <c r="B46" s="22"/>
      <c r="C46" s="22"/>
      <c r="D46" s="22"/>
      <c r="E46" s="22"/>
      <c r="F46" s="22"/>
      <c r="G46" s="22"/>
      <c r="H46" s="22"/>
      <c r="I46" s="22"/>
      <c r="J46" s="22"/>
      <c r="K46" s="22"/>
      <c r="L46" s="115"/>
    </row>
    <row r="47" spans="1:12" ht="12" thickBot="1" x14ac:dyDescent="0.2">
      <c r="A47" s="116"/>
      <c r="B47" s="117"/>
      <c r="C47" s="117"/>
      <c r="D47" s="117"/>
      <c r="E47" s="117"/>
      <c r="F47" s="117"/>
      <c r="G47" s="117"/>
      <c r="H47" s="117"/>
      <c r="I47" s="117"/>
      <c r="J47" s="117"/>
      <c r="K47" s="117"/>
      <c r="L47" s="118"/>
    </row>
  </sheetData>
  <mergeCells count="3">
    <mergeCell ref="J1:L1"/>
    <mergeCell ref="B2:I2"/>
    <mergeCell ref="B3:I3"/>
  </mergeCells>
  <phoneticPr fontId="26" type="noConversion"/>
  <printOptions horizontalCentered="1"/>
  <pageMargins left="0.39370078740157483" right="0.39370078740157483" top="0.39370078740157483" bottom="0.74803149606299213" header="0.39370078740157483" footer="0.39370078740157483"/>
  <pageSetup paperSize="9" scale="82" orientation="landscape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1"/>
  <sheetViews>
    <sheetView showGridLines="0" view="pageBreakPreview" zoomScale="70" zoomScaleNormal="100" zoomScaleSheetLayoutView="70" workbookViewId="0">
      <selection activeCell="F37" sqref="F37"/>
    </sheetView>
  </sheetViews>
  <sheetFormatPr defaultColWidth="12" defaultRowHeight="11.25" x14ac:dyDescent="0.15"/>
  <cols>
    <col min="1" max="1" width="15.6640625" customWidth="1"/>
    <col min="2" max="2" width="14.1640625" bestFit="1" customWidth="1"/>
    <col min="3" max="3" width="12" customWidth="1"/>
    <col min="4" max="5" width="21" customWidth="1"/>
    <col min="6" max="7" width="18" customWidth="1"/>
    <col min="8" max="8" width="15.6640625" customWidth="1"/>
    <col min="9" max="9" width="21" customWidth="1"/>
    <col min="10" max="12" width="9.33203125" customWidth="1"/>
  </cols>
  <sheetData>
    <row r="1" spans="1:12" s="1" customFormat="1" ht="42.75" customHeight="1" thickBot="1" x14ac:dyDescent="0.2">
      <c r="A1" s="35"/>
      <c r="B1" s="32"/>
      <c r="C1" s="598" t="s">
        <v>3</v>
      </c>
      <c r="D1" s="598"/>
      <c r="E1" s="598"/>
      <c r="F1" s="598"/>
      <c r="G1" s="598"/>
      <c r="H1" s="598"/>
      <c r="I1" s="103" t="str">
        <f>'TECHNICAL SHEET GARMENT'!J1</f>
        <v>WINTER 2018/19</v>
      </c>
      <c r="J1" s="32"/>
      <c r="K1" s="32"/>
      <c r="L1" s="33"/>
    </row>
    <row r="2" spans="1:12" s="4" customFormat="1" ht="21.75" customHeight="1" x14ac:dyDescent="0.15">
      <c r="A2" s="121" t="str">
        <f>'TECHNICAL SHEET GARMENT'!A2</f>
        <v>LFV11488</v>
      </c>
      <c r="B2" s="599" t="str">
        <f>+'TECHNICAL SHEET GARMENT'!B2:I2</f>
        <v>LD ROCKLAND 3in1 PARKA</v>
      </c>
      <c r="C2" s="599"/>
      <c r="D2" s="599"/>
      <c r="E2" s="599"/>
      <c r="F2" s="599"/>
      <c r="G2" s="599"/>
      <c r="H2" s="599"/>
      <c r="I2" s="120" t="s">
        <v>2</v>
      </c>
      <c r="J2" s="58" t="str">
        <f>'TECHNICAL SHEET GARMENT'!K2</f>
        <v>V1</v>
      </c>
      <c r="L2" s="59"/>
    </row>
    <row r="3" spans="1:12" s="3" customFormat="1" ht="21.75" customHeight="1" x14ac:dyDescent="0.15">
      <c r="A3" s="395" t="str">
        <f>'TECHNICAL SHEET GARMENT'!A3</f>
        <v>FABRIC:</v>
      </c>
      <c r="B3" s="600" t="str">
        <f>+'TECHNICAL SHEET GARMENT'!B3:I3</f>
        <v>PFM0025V45 3L - FLYING TEX / 8093LDF3 - CAROLTEX</v>
      </c>
      <c r="C3" s="600"/>
      <c r="D3" s="600"/>
      <c r="E3" s="600"/>
      <c r="F3" s="600"/>
      <c r="G3" s="600"/>
      <c r="H3" s="600"/>
      <c r="I3" s="122" t="str">
        <f>'TECHNICAL SHEET GARMENT'!J3</f>
        <v>DEVELOPPER</v>
      </c>
      <c r="K3" s="104" t="str">
        <f>'TECHNICAL SHEET GARMENT'!L3</f>
        <v>MARJORIE</v>
      </c>
      <c r="L3" s="53"/>
    </row>
    <row r="4" spans="1:12" s="3" customFormat="1" ht="21.75" customHeight="1" thickBot="1" x14ac:dyDescent="0.2">
      <c r="A4" s="109" t="s">
        <v>1</v>
      </c>
      <c r="B4" s="54">
        <f ca="1">'TECHNICAL SHEET GARMENT'!B4</f>
        <v>43833</v>
      </c>
      <c r="C4" s="55"/>
      <c r="D4" s="55"/>
      <c r="E4" s="55"/>
      <c r="F4" s="55"/>
      <c r="G4" s="55"/>
      <c r="H4" s="55"/>
      <c r="I4" s="123" t="str">
        <f>'TECHNICAL SHEET GARMENT'!J4</f>
        <v xml:space="preserve">SUPPLIER : </v>
      </c>
      <c r="J4" s="72"/>
      <c r="K4" s="300" t="str">
        <f>'TECHNICAL SHEET GARMENT'!L4</f>
        <v>PRIMA CHANNEL</v>
      </c>
      <c r="L4" s="56"/>
    </row>
    <row r="5" spans="1:12" s="1" customFormat="1" ht="16.5" x14ac:dyDescent="0.15">
      <c r="A5" s="40"/>
      <c r="B5" s="152"/>
      <c r="C5" s="41"/>
      <c r="D5" s="41"/>
      <c r="E5" s="41"/>
      <c r="F5" s="41"/>
      <c r="G5" s="41"/>
      <c r="H5" s="41"/>
      <c r="I5" s="41"/>
      <c r="J5" s="41"/>
      <c r="K5" s="41"/>
      <c r="L5" s="48"/>
    </row>
    <row r="6" spans="1:12" s="1" customFormat="1" x14ac:dyDescent="0.15">
      <c r="A6" s="42"/>
      <c r="B6" s="43"/>
      <c r="C6" s="43"/>
      <c r="D6" s="43"/>
      <c r="E6" s="43"/>
      <c r="F6" s="43"/>
      <c r="G6" s="43"/>
      <c r="H6" s="43"/>
      <c r="I6" s="43"/>
      <c r="J6" s="43"/>
      <c r="K6" s="43"/>
      <c r="L6" s="49"/>
    </row>
    <row r="7" spans="1:12" s="1" customFormat="1" x14ac:dyDescent="0.15">
      <c r="A7" s="42"/>
      <c r="B7" s="43"/>
      <c r="C7" s="43"/>
      <c r="D7" s="43"/>
      <c r="E7" s="43"/>
      <c r="F7" s="43"/>
      <c r="G7" s="43"/>
      <c r="H7" s="43"/>
      <c r="I7" s="43"/>
      <c r="J7" s="43"/>
      <c r="K7" s="43"/>
      <c r="L7" s="49"/>
    </row>
    <row r="8" spans="1:12" s="1" customFormat="1" x14ac:dyDescent="0.15">
      <c r="A8" s="42"/>
      <c r="B8" s="43"/>
      <c r="C8" s="43"/>
      <c r="D8" s="43"/>
      <c r="E8" s="43"/>
      <c r="F8" s="43"/>
      <c r="G8" s="43"/>
      <c r="H8" s="43"/>
      <c r="I8" s="43"/>
      <c r="J8" s="43"/>
      <c r="K8" s="43"/>
      <c r="L8" s="49"/>
    </row>
    <row r="9" spans="1:12" s="1" customFormat="1" x14ac:dyDescent="0.15">
      <c r="A9" s="42"/>
      <c r="B9" s="43"/>
      <c r="C9" s="43"/>
      <c r="D9" s="43"/>
      <c r="E9" s="43"/>
      <c r="F9" s="43"/>
      <c r="G9" s="43"/>
      <c r="H9" s="43"/>
      <c r="I9" s="43"/>
      <c r="J9" s="43"/>
      <c r="K9" s="43"/>
      <c r="L9" s="49"/>
    </row>
    <row r="10" spans="1:12" s="1" customFormat="1" x14ac:dyDescent="0.15">
      <c r="A10" s="42"/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9"/>
    </row>
    <row r="11" spans="1:12" s="1" customFormat="1" x14ac:dyDescent="0.15">
      <c r="A11" s="42"/>
      <c r="B11" s="43"/>
      <c r="C11" s="43"/>
      <c r="D11" s="43"/>
      <c r="E11" s="43"/>
      <c r="F11" s="43"/>
      <c r="G11" s="43"/>
      <c r="H11" s="43"/>
      <c r="I11" s="43"/>
      <c r="J11" s="43"/>
      <c r="K11" s="43"/>
      <c r="L11" s="49"/>
    </row>
    <row r="12" spans="1:12" s="1" customFormat="1" x14ac:dyDescent="0.15">
      <c r="A12" s="42"/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9"/>
    </row>
    <row r="13" spans="1:12" s="1" customFormat="1" x14ac:dyDescent="0.15">
      <c r="A13" s="42"/>
      <c r="B13" s="43"/>
      <c r="C13" s="43"/>
      <c r="D13" s="43"/>
      <c r="E13" s="43"/>
      <c r="F13" s="43"/>
      <c r="G13" s="43"/>
      <c r="H13" s="43"/>
      <c r="I13" s="43"/>
      <c r="J13" s="43"/>
      <c r="K13" s="43"/>
      <c r="L13" s="49"/>
    </row>
    <row r="14" spans="1:12" s="1" customFormat="1" x14ac:dyDescent="0.15">
      <c r="A14" s="42"/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9"/>
    </row>
    <row r="15" spans="1:12" s="1" customFormat="1" x14ac:dyDescent="0.15">
      <c r="A15" s="42"/>
      <c r="B15" s="43"/>
      <c r="C15" s="43"/>
      <c r="D15" s="43"/>
      <c r="E15" s="43"/>
      <c r="F15" s="43"/>
      <c r="G15" s="43"/>
      <c r="H15" s="43"/>
      <c r="I15" s="43"/>
      <c r="J15" s="43"/>
      <c r="K15" s="43"/>
      <c r="L15" s="49"/>
    </row>
    <row r="16" spans="1:12" s="1" customFormat="1" x14ac:dyDescent="0.15">
      <c r="A16" s="42"/>
      <c r="B16" s="43"/>
      <c r="C16" s="43"/>
      <c r="D16" s="43"/>
      <c r="E16" s="43"/>
      <c r="F16" s="43"/>
      <c r="G16" s="43"/>
      <c r="H16" s="43"/>
      <c r="I16" s="43"/>
      <c r="J16" s="43"/>
      <c r="K16" s="43"/>
      <c r="L16" s="49"/>
    </row>
    <row r="17" spans="1:12" s="1" customFormat="1" x14ac:dyDescent="0.15">
      <c r="A17" s="42"/>
      <c r="B17" s="43"/>
      <c r="C17" s="43"/>
      <c r="D17" s="43"/>
      <c r="E17" s="43"/>
      <c r="F17" s="43"/>
      <c r="G17" s="43"/>
      <c r="H17" s="43"/>
      <c r="I17" s="43"/>
      <c r="J17" s="43"/>
      <c r="K17" s="43"/>
      <c r="L17" s="49"/>
    </row>
    <row r="18" spans="1:12" s="1" customFormat="1" x14ac:dyDescent="0.15">
      <c r="A18" s="42"/>
      <c r="B18" s="43"/>
      <c r="C18" s="43"/>
      <c r="D18" s="43"/>
      <c r="E18" s="43"/>
      <c r="F18" s="43"/>
      <c r="G18" s="43"/>
      <c r="H18" s="43"/>
      <c r="I18" s="43"/>
      <c r="J18" s="43"/>
      <c r="K18" s="43"/>
      <c r="L18" s="49"/>
    </row>
    <row r="19" spans="1:12" s="1" customFormat="1" x14ac:dyDescent="0.15">
      <c r="A19" s="42"/>
      <c r="B19" s="43"/>
      <c r="C19" s="43"/>
      <c r="D19" s="43"/>
      <c r="E19" s="43"/>
      <c r="F19" s="43"/>
      <c r="G19" s="43"/>
      <c r="H19" s="43"/>
      <c r="I19" s="43"/>
      <c r="J19" s="43"/>
      <c r="K19" s="43"/>
      <c r="L19" s="49"/>
    </row>
    <row r="20" spans="1:12" s="1" customFormat="1" x14ac:dyDescent="0.15">
      <c r="A20" s="42"/>
      <c r="B20" s="43"/>
      <c r="C20" s="43"/>
      <c r="D20" s="43"/>
      <c r="E20" s="43"/>
      <c r="F20" s="43"/>
      <c r="G20" s="43"/>
      <c r="H20" s="43"/>
      <c r="I20" s="43"/>
      <c r="J20" s="43"/>
      <c r="K20" s="43"/>
      <c r="L20" s="49"/>
    </row>
    <row r="21" spans="1:12" s="1" customFormat="1" x14ac:dyDescent="0.15">
      <c r="A21" s="42"/>
      <c r="B21" s="43"/>
      <c r="C21" s="43"/>
      <c r="D21" s="43"/>
      <c r="E21" s="43"/>
      <c r="F21" s="43"/>
      <c r="G21" s="43"/>
      <c r="H21" s="43"/>
      <c r="I21" s="43"/>
      <c r="J21" s="43"/>
      <c r="K21" s="43"/>
      <c r="L21" s="49"/>
    </row>
    <row r="22" spans="1:12" s="1" customFormat="1" x14ac:dyDescent="0.15">
      <c r="A22" s="42"/>
      <c r="B22" s="43"/>
      <c r="C22" s="43"/>
      <c r="D22" s="43"/>
      <c r="E22" s="43"/>
      <c r="F22" s="43"/>
      <c r="G22" s="43"/>
      <c r="H22" s="43"/>
      <c r="I22" s="43"/>
      <c r="J22" s="43"/>
      <c r="K22" s="43"/>
      <c r="L22" s="49"/>
    </row>
    <row r="23" spans="1:12" s="1" customFormat="1" x14ac:dyDescent="0.15">
      <c r="A23" s="42"/>
      <c r="B23" s="43"/>
      <c r="C23" s="43"/>
      <c r="D23" s="43"/>
      <c r="E23" s="43"/>
      <c r="F23" s="43"/>
      <c r="G23" s="43"/>
      <c r="H23" s="43"/>
      <c r="I23" s="43"/>
      <c r="J23" s="43"/>
      <c r="K23" s="43"/>
      <c r="L23" s="49"/>
    </row>
    <row r="24" spans="1:12" s="1" customFormat="1" x14ac:dyDescent="0.15">
      <c r="A24" s="42"/>
      <c r="B24" s="43"/>
      <c r="C24" s="43"/>
      <c r="D24" s="43"/>
      <c r="E24" s="43"/>
      <c r="F24" s="43"/>
      <c r="G24" s="43"/>
      <c r="H24" s="43"/>
      <c r="I24" s="43"/>
      <c r="J24" s="43"/>
      <c r="K24" s="43"/>
      <c r="L24" s="49"/>
    </row>
    <row r="25" spans="1:12" s="1" customFormat="1" ht="16.5" x14ac:dyDescent="0.15">
      <c r="A25" s="42"/>
      <c r="B25" s="152"/>
      <c r="C25" s="43"/>
      <c r="D25" s="43"/>
      <c r="E25" s="43"/>
      <c r="F25" s="43"/>
      <c r="G25" s="43"/>
      <c r="H25" s="43"/>
      <c r="I25" s="43"/>
      <c r="J25" s="43"/>
      <c r="K25" s="43"/>
      <c r="L25" s="49"/>
    </row>
    <row r="26" spans="1:12" s="1" customFormat="1" x14ac:dyDescent="0.15">
      <c r="A26" s="42"/>
      <c r="B26" s="43"/>
      <c r="C26" s="43"/>
      <c r="D26" s="43"/>
      <c r="E26" s="43"/>
      <c r="F26" s="43"/>
      <c r="G26" s="43"/>
      <c r="H26" s="43"/>
      <c r="I26" s="43"/>
      <c r="J26" s="43"/>
      <c r="K26" s="43"/>
      <c r="L26" s="49"/>
    </row>
    <row r="27" spans="1:12" s="1" customFormat="1" x14ac:dyDescent="0.15">
      <c r="A27" s="42"/>
      <c r="B27" s="43"/>
      <c r="C27" s="43"/>
      <c r="D27" s="43"/>
      <c r="E27" s="43"/>
      <c r="F27" s="43"/>
      <c r="G27" s="43"/>
      <c r="H27" s="43"/>
      <c r="I27" s="43"/>
      <c r="J27" s="43"/>
      <c r="K27" s="43"/>
      <c r="L27" s="49"/>
    </row>
    <row r="28" spans="1:12" s="1" customFormat="1" x14ac:dyDescent="0.15">
      <c r="A28" s="42"/>
      <c r="B28" s="43"/>
      <c r="C28" s="43"/>
      <c r="D28" s="43"/>
      <c r="E28" s="43"/>
      <c r="F28" s="43"/>
      <c r="G28" s="43"/>
      <c r="H28" s="43"/>
      <c r="I28" s="43"/>
      <c r="J28" s="43"/>
      <c r="K28" s="43"/>
      <c r="L28" s="49"/>
    </row>
    <row r="29" spans="1:12" s="1" customFormat="1" x14ac:dyDescent="0.15">
      <c r="A29" s="42"/>
      <c r="B29" s="43"/>
      <c r="C29" s="43"/>
      <c r="D29" s="43"/>
      <c r="E29" s="43"/>
      <c r="F29" s="43"/>
      <c r="G29" s="43"/>
      <c r="H29" s="43"/>
      <c r="I29" s="43"/>
      <c r="J29" s="43"/>
      <c r="K29" s="43"/>
      <c r="L29" s="49"/>
    </row>
    <row r="30" spans="1:12" s="1" customFormat="1" x14ac:dyDescent="0.15">
      <c r="A30" s="42"/>
      <c r="B30" s="43"/>
      <c r="C30" s="43"/>
      <c r="D30" s="43"/>
      <c r="E30" s="43"/>
      <c r="F30" s="43"/>
      <c r="G30" s="43"/>
      <c r="H30" s="43"/>
      <c r="I30" s="43"/>
      <c r="J30" s="43"/>
      <c r="K30" s="43"/>
      <c r="L30" s="49"/>
    </row>
    <row r="31" spans="1:12" s="1" customFormat="1" x14ac:dyDescent="0.15">
      <c r="A31" s="42"/>
      <c r="B31" s="43"/>
      <c r="C31" s="43"/>
      <c r="D31" s="43"/>
      <c r="E31" s="43"/>
      <c r="F31" s="43"/>
      <c r="G31" s="43"/>
      <c r="H31" s="43"/>
      <c r="I31" s="43"/>
      <c r="J31" s="43"/>
      <c r="K31" s="43"/>
      <c r="L31" s="49"/>
    </row>
    <row r="32" spans="1:12" s="1" customFormat="1" x14ac:dyDescent="0.15">
      <c r="A32" s="42"/>
      <c r="B32" s="43"/>
      <c r="C32" s="43"/>
      <c r="D32" s="43"/>
      <c r="E32" s="43"/>
      <c r="F32" s="43"/>
      <c r="G32" s="43"/>
      <c r="H32" s="43"/>
      <c r="I32" s="43"/>
      <c r="J32" s="43"/>
      <c r="K32" s="43"/>
      <c r="L32" s="49"/>
    </row>
    <row r="33" spans="1:12" s="1" customFormat="1" x14ac:dyDescent="0.15">
      <c r="A33" s="42"/>
      <c r="B33" s="43"/>
      <c r="C33" s="43"/>
      <c r="D33" s="43"/>
      <c r="E33" s="43"/>
      <c r="F33" s="43"/>
      <c r="G33" s="43"/>
      <c r="H33" s="43"/>
      <c r="I33" s="43"/>
      <c r="J33" s="43"/>
      <c r="K33" s="43"/>
      <c r="L33" s="49"/>
    </row>
    <row r="34" spans="1:12" s="1" customFormat="1" x14ac:dyDescent="0.15">
      <c r="A34" s="42"/>
      <c r="B34" s="43"/>
      <c r="C34" s="43"/>
      <c r="D34" s="43"/>
      <c r="E34" s="43"/>
      <c r="F34" s="43"/>
      <c r="G34" s="43"/>
      <c r="H34" s="43"/>
      <c r="I34" s="43"/>
      <c r="J34" s="43"/>
      <c r="K34" s="43"/>
      <c r="L34" s="49"/>
    </row>
    <row r="35" spans="1:12" s="1" customFormat="1" x14ac:dyDescent="0.15">
      <c r="A35" s="42"/>
      <c r="B35" s="43"/>
      <c r="C35" s="43"/>
      <c r="D35" s="43"/>
      <c r="E35" s="43"/>
      <c r="F35" s="43"/>
      <c r="G35" s="43"/>
      <c r="H35" s="43"/>
      <c r="I35" s="43"/>
      <c r="J35" s="43"/>
      <c r="K35" s="43"/>
      <c r="L35" s="49"/>
    </row>
    <row r="36" spans="1:12" s="1" customFormat="1" x14ac:dyDescent="0.15">
      <c r="A36" s="42"/>
      <c r="B36" s="43"/>
      <c r="C36" s="43"/>
      <c r="D36" s="43"/>
      <c r="E36" s="43"/>
      <c r="F36" s="43"/>
      <c r="G36" s="43"/>
      <c r="H36" s="43"/>
      <c r="I36" s="43"/>
      <c r="J36" s="43"/>
      <c r="K36" s="43"/>
      <c r="L36" s="49"/>
    </row>
    <row r="37" spans="1:12" s="1" customFormat="1" x14ac:dyDescent="0.15">
      <c r="A37" s="42"/>
      <c r="B37" s="43"/>
      <c r="C37" s="43"/>
      <c r="D37" s="43"/>
      <c r="E37" s="43"/>
      <c r="F37" s="43"/>
      <c r="G37" s="43"/>
      <c r="H37" s="43"/>
      <c r="I37" s="43"/>
      <c r="J37" s="43"/>
      <c r="K37" s="43"/>
      <c r="L37" s="49"/>
    </row>
    <row r="38" spans="1:12" s="1" customFormat="1" x14ac:dyDescent="0.15">
      <c r="A38" s="42"/>
      <c r="B38" s="43"/>
      <c r="C38" s="43"/>
      <c r="D38" s="43"/>
      <c r="E38" s="43"/>
      <c r="F38" s="43"/>
      <c r="G38" s="43"/>
      <c r="H38" s="43"/>
      <c r="I38" s="43"/>
      <c r="J38" s="43"/>
      <c r="K38" s="43"/>
      <c r="L38" s="49"/>
    </row>
    <row r="39" spans="1:12" s="1" customFormat="1" ht="59.25" customHeight="1" thickBot="1" x14ac:dyDescent="0.2">
      <c r="A39" s="50"/>
      <c r="B39" s="51"/>
      <c r="C39" s="51"/>
      <c r="D39" s="51"/>
      <c r="E39" s="51"/>
      <c r="F39" s="51"/>
      <c r="G39" s="51"/>
      <c r="H39" s="51"/>
      <c r="I39" s="51"/>
      <c r="J39" s="51"/>
      <c r="K39" s="51"/>
      <c r="L39" s="52"/>
    </row>
    <row r="40" spans="1:12" s="1" customFormat="1" x14ac:dyDescent="0.15"/>
    <row r="41" spans="1:12" s="1" customFormat="1" x14ac:dyDescent="0.15"/>
  </sheetData>
  <mergeCells count="3">
    <mergeCell ref="C1:H1"/>
    <mergeCell ref="B2:H2"/>
    <mergeCell ref="B3:H3"/>
  </mergeCells>
  <phoneticPr fontId="26" type="noConversion"/>
  <printOptions horizontalCentered="1"/>
  <pageMargins left="0.39370078740157483" right="0.39370078740157483" top="0.39370078740157483" bottom="0.74803149606299213" header="0.39370078740157483" footer="0.39370078740157483"/>
  <pageSetup paperSize="9" scale="88" orientation="landscape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  <pageSetUpPr fitToPage="1"/>
  </sheetPr>
  <dimension ref="A1:T61"/>
  <sheetViews>
    <sheetView showGridLines="0" view="pageBreakPreview" zoomScale="70" zoomScaleNormal="70" zoomScaleSheetLayoutView="70" workbookViewId="0">
      <selection activeCell="H42" sqref="H42:K42"/>
    </sheetView>
  </sheetViews>
  <sheetFormatPr defaultColWidth="12" defaultRowHeight="11.25" x14ac:dyDescent="0.15"/>
  <cols>
    <col min="1" max="1" width="23.33203125" style="1" customWidth="1"/>
    <col min="2" max="2" width="20" style="1" customWidth="1"/>
    <col min="3" max="3" width="25.1640625" style="1" customWidth="1"/>
    <col min="4" max="4" width="14" style="1" customWidth="1"/>
    <col min="5" max="5" width="18" style="1" customWidth="1"/>
    <col min="6" max="6" width="36" customWidth="1"/>
    <col min="7" max="7" width="9.6640625" customWidth="1"/>
    <col min="8" max="11" width="31.6640625" style="24" customWidth="1"/>
    <col min="12" max="17" width="9.1640625" customWidth="1"/>
    <col min="18" max="19" width="7.6640625" customWidth="1"/>
  </cols>
  <sheetData>
    <row r="1" spans="1:20" s="1" customFormat="1" ht="43.5" customHeight="1" x14ac:dyDescent="0.15">
      <c r="A1" s="60"/>
      <c r="B1" s="61"/>
      <c r="C1" s="589" t="s">
        <v>4</v>
      </c>
      <c r="D1" s="589"/>
      <c r="E1" s="589"/>
      <c r="F1" s="589"/>
      <c r="G1" s="589"/>
      <c r="H1" s="589"/>
      <c r="I1" s="589"/>
      <c r="J1" s="589"/>
      <c r="K1" s="589"/>
      <c r="L1" s="62" t="str">
        <f>'TECHNICAL SHEET GARMENT'!J1</f>
        <v>WINTER 2018/19</v>
      </c>
      <c r="M1" s="61"/>
      <c r="N1" s="61"/>
      <c r="O1" s="61"/>
      <c r="P1" s="61"/>
      <c r="Q1" s="63"/>
    </row>
    <row r="2" spans="1:20" s="4" customFormat="1" ht="21" customHeight="1" x14ac:dyDescent="0.15">
      <c r="A2" s="161" t="str">
        <f>'TECHNICAL SHEET GARMENT'!A2</f>
        <v>LFV11488</v>
      </c>
      <c r="B2" s="660" t="str">
        <f>+'TECHNICAL SHEET GARMENT'!B2:I2</f>
        <v>LD ROCKLAND 3in1 PARKA</v>
      </c>
      <c r="C2" s="660"/>
      <c r="D2" s="660"/>
      <c r="E2" s="660"/>
      <c r="F2" s="660"/>
      <c r="G2" s="660"/>
      <c r="H2" s="660"/>
      <c r="I2" s="660"/>
      <c r="J2" s="660"/>
      <c r="K2" s="660"/>
      <c r="L2" s="64" t="s">
        <v>2</v>
      </c>
      <c r="M2" s="70" t="str">
        <f>'TECHNICAL SHEET GARMENT'!K2</f>
        <v>V1</v>
      </c>
      <c r="N2" s="64"/>
      <c r="O2" s="64"/>
      <c r="P2" s="64"/>
      <c r="Q2" s="66"/>
    </row>
    <row r="3" spans="1:20" s="3" customFormat="1" ht="21" customHeight="1" x14ac:dyDescent="0.15">
      <c r="A3" s="396" t="str">
        <f>'TECHNICAL SHEET GARMENT'!A3</f>
        <v>FABRIC:</v>
      </c>
      <c r="B3" s="593" t="str">
        <f>+'TECHNICAL SHEET GARMENT'!B3:I3</f>
        <v>PFM0025V45 3L - FLYING TEX / 8093LDF3 - CAROLTEX</v>
      </c>
      <c r="C3" s="593"/>
      <c r="D3" s="593"/>
      <c r="E3" s="593"/>
      <c r="F3" s="593"/>
      <c r="G3" s="593"/>
      <c r="H3" s="593"/>
      <c r="I3" s="593"/>
      <c r="J3" s="593"/>
      <c r="K3" s="593"/>
      <c r="L3" s="67" t="s">
        <v>14</v>
      </c>
      <c r="M3" s="71"/>
      <c r="N3" s="104"/>
      <c r="O3" s="104" t="str">
        <f>'TECHNICAL SHEET GARMENT'!L3</f>
        <v>MARJORIE</v>
      </c>
      <c r="P3" s="104"/>
      <c r="Q3" s="73"/>
    </row>
    <row r="4" spans="1:20" s="3" customFormat="1" ht="21" customHeight="1" thickBot="1" x14ac:dyDescent="0.3">
      <c r="A4" s="162" t="s">
        <v>1</v>
      </c>
      <c r="B4" s="54">
        <f ca="1">'TECHNICAL SHEET GARMENT'!B4</f>
        <v>43833</v>
      </c>
      <c r="C4" s="72"/>
      <c r="D4" s="72"/>
      <c r="E4" s="69"/>
      <c r="F4" s="69"/>
      <c r="G4" s="69"/>
      <c r="H4" s="75"/>
      <c r="I4" s="76"/>
      <c r="J4" s="76"/>
      <c r="K4" s="75"/>
      <c r="L4" s="84" t="str">
        <f>'TECHNICAL SHEET GARMENT'!J4</f>
        <v xml:space="preserve">SUPPLIER : </v>
      </c>
      <c r="M4" s="72"/>
      <c r="N4" s="108"/>
      <c r="O4" s="108" t="str">
        <f>'TECHNICAL SHEET GARMENT'!L4</f>
        <v>PRIMA CHANNEL</v>
      </c>
      <c r="P4" s="108"/>
      <c r="Q4" s="74"/>
    </row>
    <row r="5" spans="1:20" s="2" customFormat="1" ht="34.5" customHeight="1" x14ac:dyDescent="0.15">
      <c r="A5" s="192" t="s">
        <v>59</v>
      </c>
      <c r="B5" s="193"/>
      <c r="C5" s="194"/>
      <c r="D5" s="194"/>
      <c r="E5" s="194"/>
      <c r="F5" s="194"/>
      <c r="G5" s="194"/>
      <c r="H5" s="195" t="s">
        <v>216</v>
      </c>
      <c r="I5" s="195" t="s">
        <v>218</v>
      </c>
      <c r="J5" s="195" t="s">
        <v>221</v>
      </c>
      <c r="K5" s="195"/>
      <c r="L5" s="196"/>
      <c r="M5" s="197"/>
      <c r="N5" s="194"/>
      <c r="O5" s="194"/>
      <c r="P5" s="194"/>
      <c r="Q5" s="198"/>
      <c r="R5" s="13"/>
      <c r="S5" s="14"/>
      <c r="T5" s="14"/>
    </row>
    <row r="6" spans="1:20" s="331" customFormat="1" ht="69.75" customHeight="1" x14ac:dyDescent="0.15">
      <c r="A6" s="610" t="s">
        <v>178</v>
      </c>
      <c r="B6" s="611"/>
      <c r="C6" s="611"/>
      <c r="D6" s="611"/>
      <c r="E6" s="416" t="s">
        <v>177</v>
      </c>
      <c r="F6" s="653" t="s">
        <v>179</v>
      </c>
      <c r="G6" s="654"/>
      <c r="H6" s="328" t="s">
        <v>217</v>
      </c>
      <c r="I6" s="327" t="s">
        <v>219</v>
      </c>
      <c r="J6" s="327" t="s">
        <v>222</v>
      </c>
      <c r="K6" s="327"/>
      <c r="L6" s="329"/>
      <c r="M6" s="329"/>
      <c r="N6" s="329"/>
      <c r="O6" s="330"/>
      <c r="P6" s="330"/>
      <c r="Q6" s="164"/>
      <c r="R6" s="89"/>
      <c r="S6" s="89"/>
      <c r="T6" s="89"/>
    </row>
    <row r="7" spans="1:20" s="331" customFormat="1" ht="69.75" customHeight="1" x14ac:dyDescent="0.15">
      <c r="A7" s="658" t="s">
        <v>280</v>
      </c>
      <c r="B7" s="659"/>
      <c r="C7" s="659"/>
      <c r="D7" s="659"/>
      <c r="E7" s="478" t="s">
        <v>54</v>
      </c>
      <c r="F7" s="479" t="s">
        <v>280</v>
      </c>
      <c r="G7" s="480"/>
      <c r="H7" s="481" t="s">
        <v>281</v>
      </c>
      <c r="I7" s="481" t="s">
        <v>281</v>
      </c>
      <c r="J7" s="481" t="s">
        <v>281</v>
      </c>
      <c r="K7" s="327"/>
      <c r="L7" s="329"/>
      <c r="M7" s="329"/>
      <c r="N7" s="330"/>
      <c r="O7" s="330"/>
      <c r="P7" s="330"/>
      <c r="Q7" s="164"/>
      <c r="R7" s="89"/>
      <c r="S7" s="89"/>
      <c r="T7" s="89"/>
    </row>
    <row r="8" spans="1:20" s="331" customFormat="1" ht="69.75" customHeight="1" x14ac:dyDescent="0.15">
      <c r="A8" s="616" t="s">
        <v>180</v>
      </c>
      <c r="B8" s="617"/>
      <c r="C8" s="617"/>
      <c r="D8" s="618"/>
      <c r="E8" s="417" t="s">
        <v>54</v>
      </c>
      <c r="F8" s="601" t="s">
        <v>120</v>
      </c>
      <c r="G8" s="602"/>
      <c r="H8" s="328" t="s">
        <v>231</v>
      </c>
      <c r="I8" s="328" t="s">
        <v>231</v>
      </c>
      <c r="J8" s="328" t="s">
        <v>231</v>
      </c>
      <c r="K8" s="327"/>
      <c r="L8" s="329"/>
      <c r="M8" s="329"/>
      <c r="N8" s="330"/>
      <c r="O8" s="330"/>
      <c r="P8" s="330"/>
      <c r="Q8" s="164"/>
      <c r="R8" s="89"/>
      <c r="S8" s="89"/>
      <c r="T8" s="89"/>
    </row>
    <row r="9" spans="1:20" s="90" customFormat="1" ht="45.75" customHeight="1" x14ac:dyDescent="0.15">
      <c r="A9" s="163" t="s">
        <v>58</v>
      </c>
      <c r="B9" s="20"/>
      <c r="C9" s="21"/>
      <c r="D9" s="21"/>
      <c r="E9" s="420"/>
      <c r="F9" s="21"/>
      <c r="G9" s="153"/>
      <c r="H9" s="154" t="str">
        <f>H5</f>
        <v>ECLIPSE BLUE
8598</v>
      </c>
      <c r="I9" s="157" t="str">
        <f>I5</f>
        <v>NORTH SEA
8604</v>
      </c>
      <c r="J9" s="157" t="str">
        <f>J5</f>
        <v>RUBY RED
8601</v>
      </c>
      <c r="K9" s="157"/>
      <c r="L9" s="661"/>
      <c r="M9" s="662"/>
      <c r="N9" s="662"/>
      <c r="O9" s="662"/>
      <c r="P9" s="662"/>
      <c r="Q9" s="663"/>
      <c r="R9" s="9"/>
      <c r="S9" s="9"/>
      <c r="T9" s="9"/>
    </row>
    <row r="10" spans="1:20" s="90" customFormat="1" ht="60" customHeight="1" x14ac:dyDescent="0.15">
      <c r="A10" s="613" t="s">
        <v>282</v>
      </c>
      <c r="B10" s="614"/>
      <c r="C10" s="614"/>
      <c r="D10" s="615"/>
      <c r="E10" s="242" t="s">
        <v>54</v>
      </c>
      <c r="F10" s="612" t="s">
        <v>121</v>
      </c>
      <c r="G10" s="602"/>
      <c r="H10" s="443" t="s">
        <v>283</v>
      </c>
      <c r="I10" s="444" t="s">
        <v>247</v>
      </c>
      <c r="J10" s="444" t="s">
        <v>248</v>
      </c>
      <c r="K10" s="241"/>
      <c r="L10" s="88"/>
      <c r="M10" s="88"/>
      <c r="N10" s="94"/>
      <c r="O10" s="94"/>
      <c r="P10" s="94"/>
      <c r="Q10" s="164"/>
      <c r="R10" s="9"/>
      <c r="S10" s="9"/>
      <c r="T10" s="9"/>
    </row>
    <row r="11" spans="1:20" s="90" customFormat="1" ht="60" customHeight="1" x14ac:dyDescent="0.15">
      <c r="A11" s="613" t="s">
        <v>282</v>
      </c>
      <c r="B11" s="614"/>
      <c r="C11" s="614"/>
      <c r="D11" s="615"/>
      <c r="E11" s="242" t="s">
        <v>54</v>
      </c>
      <c r="F11" s="601" t="s">
        <v>122</v>
      </c>
      <c r="G11" s="602"/>
      <c r="H11" s="443" t="s">
        <v>283</v>
      </c>
      <c r="I11" s="444" t="s">
        <v>247</v>
      </c>
      <c r="J11" s="444" t="s">
        <v>248</v>
      </c>
      <c r="K11" s="241"/>
      <c r="L11" s="88"/>
      <c r="M11" s="88"/>
      <c r="N11" s="94"/>
      <c r="O11" s="94"/>
      <c r="P11" s="94"/>
      <c r="Q11" s="164"/>
      <c r="R11" s="9"/>
      <c r="S11" s="9"/>
      <c r="T11" s="9"/>
    </row>
    <row r="12" spans="1:20" s="331" customFormat="1" ht="69.75" customHeight="1" x14ac:dyDescent="0.15">
      <c r="A12" s="616" t="s">
        <v>180</v>
      </c>
      <c r="B12" s="617"/>
      <c r="C12" s="617"/>
      <c r="D12" s="618"/>
      <c r="E12" s="418" t="s">
        <v>54</v>
      </c>
      <c r="F12" s="601" t="s">
        <v>120</v>
      </c>
      <c r="G12" s="602"/>
      <c r="H12" s="464" t="s">
        <v>231</v>
      </c>
      <c r="I12" s="464" t="s">
        <v>231</v>
      </c>
      <c r="J12" s="464" t="s">
        <v>231</v>
      </c>
      <c r="K12" s="327"/>
      <c r="L12" s="329"/>
      <c r="M12" s="329"/>
      <c r="N12" s="330"/>
      <c r="O12" s="330"/>
      <c r="P12" s="330"/>
      <c r="Q12" s="164"/>
      <c r="R12" s="89"/>
      <c r="S12" s="89"/>
      <c r="T12" s="89"/>
    </row>
    <row r="13" spans="1:20" s="331" customFormat="1" ht="69.75" customHeight="1" x14ac:dyDescent="0.15">
      <c r="A13" s="613" t="s">
        <v>265</v>
      </c>
      <c r="B13" s="614"/>
      <c r="C13" s="614"/>
      <c r="D13" s="615"/>
      <c r="E13" s="419" t="s">
        <v>54</v>
      </c>
      <c r="F13" s="399" t="s">
        <v>188</v>
      </c>
      <c r="G13" s="400"/>
      <c r="H13" s="465" t="s">
        <v>266</v>
      </c>
      <c r="I13" s="465" t="s">
        <v>266</v>
      </c>
      <c r="J13" s="465" t="s">
        <v>266</v>
      </c>
      <c r="K13" s="405"/>
      <c r="L13" s="329"/>
      <c r="M13" s="329"/>
      <c r="N13" s="330"/>
      <c r="O13" s="330"/>
      <c r="P13" s="330"/>
      <c r="Q13" s="164"/>
      <c r="R13" s="89"/>
      <c r="S13" s="89"/>
      <c r="T13" s="89"/>
    </row>
    <row r="14" spans="1:20" s="331" customFormat="1" ht="69.75" customHeight="1" x14ac:dyDescent="0.15">
      <c r="A14" s="619" t="s">
        <v>197</v>
      </c>
      <c r="B14" s="614"/>
      <c r="C14" s="614"/>
      <c r="D14" s="615"/>
      <c r="E14" s="419" t="s">
        <v>54</v>
      </c>
      <c r="F14" s="620" t="s">
        <v>195</v>
      </c>
      <c r="G14" s="621"/>
      <c r="H14" s="465" t="s">
        <v>199</v>
      </c>
      <c r="I14" s="465" t="s">
        <v>199</v>
      </c>
      <c r="J14" s="465" t="s">
        <v>199</v>
      </c>
      <c r="K14" s="405"/>
      <c r="L14" s="329"/>
      <c r="M14" s="329"/>
      <c r="N14" s="330"/>
      <c r="O14" s="330"/>
      <c r="P14" s="330"/>
      <c r="Q14" s="164"/>
      <c r="R14" s="89"/>
      <c r="S14" s="89"/>
      <c r="T14" s="89"/>
    </row>
    <row r="15" spans="1:20" s="90" customFormat="1" ht="54" customHeight="1" x14ac:dyDescent="0.15">
      <c r="A15" s="619" t="s">
        <v>198</v>
      </c>
      <c r="B15" s="614"/>
      <c r="C15" s="614"/>
      <c r="D15" s="615"/>
      <c r="E15" s="419" t="s">
        <v>54</v>
      </c>
      <c r="F15" s="620" t="s">
        <v>196</v>
      </c>
      <c r="G15" s="621"/>
      <c r="H15" s="241" t="s">
        <v>200</v>
      </c>
      <c r="I15" s="241" t="s">
        <v>200</v>
      </c>
      <c r="J15" s="241" t="s">
        <v>200</v>
      </c>
      <c r="K15" s="241"/>
      <c r="L15" s="88"/>
      <c r="M15" s="88"/>
      <c r="N15" s="94"/>
      <c r="O15" s="94"/>
      <c r="P15" s="94"/>
      <c r="Q15" s="164"/>
      <c r="R15" s="9"/>
      <c r="S15" s="9"/>
      <c r="T15" s="9"/>
    </row>
    <row r="16" spans="1:20" s="2" customFormat="1" ht="24.75" customHeight="1" x14ac:dyDescent="0.15">
      <c r="A16" s="627" t="s">
        <v>57</v>
      </c>
      <c r="B16" s="628"/>
      <c r="C16" s="628"/>
      <c r="D16" s="628"/>
      <c r="E16" s="628"/>
      <c r="F16" s="628"/>
      <c r="G16" s="628"/>
      <c r="H16" s="628"/>
      <c r="I16" s="628"/>
      <c r="J16" s="628"/>
      <c r="K16" s="628"/>
      <c r="L16" s="628"/>
      <c r="M16" s="628"/>
      <c r="N16" s="628"/>
      <c r="O16" s="628"/>
      <c r="P16" s="628"/>
      <c r="Q16" s="629"/>
      <c r="R16" s="16"/>
      <c r="S16" s="15"/>
      <c r="T16" s="15"/>
    </row>
    <row r="17" spans="1:20" s="2" customFormat="1" ht="39" customHeight="1" x14ac:dyDescent="0.15">
      <c r="A17" s="165"/>
      <c r="B17" s="91" t="s">
        <v>5</v>
      </c>
      <c r="C17" s="158"/>
      <c r="D17" s="159" t="s">
        <v>94</v>
      </c>
      <c r="E17" s="147" t="s">
        <v>93</v>
      </c>
      <c r="F17" s="18" t="s">
        <v>13</v>
      </c>
      <c r="G17" s="160" t="s">
        <v>7</v>
      </c>
      <c r="H17" s="146" t="str">
        <f>H5</f>
        <v>ECLIPSE BLUE
8598</v>
      </c>
      <c r="I17" s="147" t="str">
        <f>I5</f>
        <v>NORTH SEA
8604</v>
      </c>
      <c r="J17" s="147" t="str">
        <f>J5</f>
        <v>RUBY RED
8601</v>
      </c>
      <c r="K17" s="147">
        <f>K5</f>
        <v>0</v>
      </c>
      <c r="L17" s="18"/>
      <c r="M17" s="18" t="s">
        <v>9</v>
      </c>
      <c r="N17" s="18" t="s">
        <v>10</v>
      </c>
      <c r="O17" s="18" t="s">
        <v>11</v>
      </c>
      <c r="P17" s="18" t="s">
        <v>12</v>
      </c>
      <c r="Q17" s="18" t="s">
        <v>23</v>
      </c>
      <c r="T17" s="17"/>
    </row>
    <row r="18" spans="1:20" s="87" customFormat="1" ht="54.75" customHeight="1" x14ac:dyDescent="0.15">
      <c r="A18" s="603" t="s">
        <v>123</v>
      </c>
      <c r="B18" s="604"/>
      <c r="C18" s="605"/>
      <c r="D18" s="127"/>
      <c r="E18" s="144" t="s">
        <v>124</v>
      </c>
      <c r="F18" s="125" t="s">
        <v>125</v>
      </c>
      <c r="G18" s="143">
        <v>1</v>
      </c>
      <c r="H18" s="217" t="s">
        <v>232</v>
      </c>
      <c r="I18" s="217" t="s">
        <v>233</v>
      </c>
      <c r="J18" s="217" t="s">
        <v>278</v>
      </c>
      <c r="K18" s="217"/>
      <c r="L18" s="301"/>
      <c r="M18" s="301"/>
      <c r="N18" s="302"/>
      <c r="O18" s="301"/>
      <c r="P18" s="303"/>
      <c r="Q18" s="304"/>
    </row>
    <row r="19" spans="1:20" s="87" customFormat="1" ht="68.25" customHeight="1" x14ac:dyDescent="0.15">
      <c r="A19" s="655" t="s">
        <v>126</v>
      </c>
      <c r="B19" s="656"/>
      <c r="C19" s="657"/>
      <c r="D19" s="127"/>
      <c r="E19" s="144" t="s">
        <v>124</v>
      </c>
      <c r="F19" s="125" t="s">
        <v>127</v>
      </c>
      <c r="G19" s="143">
        <v>1</v>
      </c>
      <c r="H19" s="217" t="s">
        <v>232</v>
      </c>
      <c r="I19" s="217" t="s">
        <v>233</v>
      </c>
      <c r="J19" s="217" t="s">
        <v>278</v>
      </c>
      <c r="K19" s="334"/>
      <c r="L19" s="301"/>
      <c r="M19" s="301"/>
      <c r="N19" s="302"/>
      <c r="O19" s="301"/>
      <c r="P19" s="150"/>
      <c r="Q19" s="168"/>
    </row>
    <row r="20" spans="1:20" s="87" customFormat="1" ht="66" customHeight="1" x14ac:dyDescent="0.15">
      <c r="A20" s="609" t="s">
        <v>249</v>
      </c>
      <c r="B20" s="609"/>
      <c r="C20" s="609"/>
      <c r="D20" s="127" t="s">
        <v>250</v>
      </c>
      <c r="E20" s="127" t="s">
        <v>251</v>
      </c>
      <c r="F20" s="203" t="s">
        <v>252</v>
      </c>
      <c r="G20" s="143">
        <v>1</v>
      </c>
      <c r="H20" s="127" t="s">
        <v>286</v>
      </c>
      <c r="I20" s="127" t="s">
        <v>285</v>
      </c>
      <c r="J20" s="127" t="s">
        <v>284</v>
      </c>
      <c r="K20" s="217"/>
      <c r="L20" s="301"/>
      <c r="M20" s="301"/>
      <c r="N20" s="445"/>
      <c r="O20" s="301"/>
      <c r="P20" s="150"/>
      <c r="Q20" s="168"/>
    </row>
    <row r="21" spans="1:20" s="87" customFormat="1" ht="66.75" customHeight="1" x14ac:dyDescent="0.15">
      <c r="A21" s="647" t="s">
        <v>128</v>
      </c>
      <c r="B21" s="648"/>
      <c r="C21" s="649"/>
      <c r="D21" s="143"/>
      <c r="E21" s="143" t="s">
        <v>54</v>
      </c>
      <c r="F21" s="203" t="s">
        <v>130</v>
      </c>
      <c r="G21" s="143">
        <v>10</v>
      </c>
      <c r="H21" s="127" t="s">
        <v>234</v>
      </c>
      <c r="I21" s="127" t="s">
        <v>234</v>
      </c>
      <c r="J21" s="127" t="s">
        <v>234</v>
      </c>
      <c r="K21" s="334"/>
      <c r="L21" s="305"/>
      <c r="M21" s="305"/>
      <c r="N21" s="302"/>
      <c r="O21" s="305"/>
      <c r="P21" s="305"/>
      <c r="Q21" s="202"/>
      <c r="R21" s="200"/>
      <c r="S21" s="200"/>
      <c r="T21" s="200"/>
    </row>
    <row r="22" spans="1:20" s="87" customFormat="1" ht="82.5" customHeight="1" x14ac:dyDescent="0.25">
      <c r="A22" s="647" t="s">
        <v>129</v>
      </c>
      <c r="B22" s="648"/>
      <c r="C22" s="649"/>
      <c r="D22" s="143"/>
      <c r="E22" s="143" t="s">
        <v>54</v>
      </c>
      <c r="F22" s="203" t="s">
        <v>131</v>
      </c>
      <c r="G22" s="143">
        <v>2</v>
      </c>
      <c r="H22" s="127" t="s">
        <v>234</v>
      </c>
      <c r="I22" s="127" t="s">
        <v>234</v>
      </c>
      <c r="J22" s="127" t="s">
        <v>234</v>
      </c>
      <c r="K22" s="332"/>
      <c r="L22" s="86"/>
      <c r="M22" s="86"/>
      <c r="N22" s="95"/>
      <c r="O22" s="86"/>
      <c r="P22" s="148"/>
      <c r="Q22" s="167"/>
    </row>
    <row r="23" spans="1:20" s="87" customFormat="1" ht="72.75" customHeight="1" x14ac:dyDescent="0.15">
      <c r="A23" s="647" t="s">
        <v>181</v>
      </c>
      <c r="B23" s="648"/>
      <c r="C23" s="649"/>
      <c r="D23" s="127"/>
      <c r="E23" s="127" t="s">
        <v>54</v>
      </c>
      <c r="F23" s="205" t="s">
        <v>182</v>
      </c>
      <c r="G23" s="129">
        <v>1</v>
      </c>
      <c r="H23" s="127" t="s">
        <v>234</v>
      </c>
      <c r="I23" s="127" t="s">
        <v>234</v>
      </c>
      <c r="J23" s="127" t="s">
        <v>234</v>
      </c>
      <c r="K23" s="127"/>
      <c r="L23" s="86"/>
      <c r="M23" s="86"/>
      <c r="N23" s="95"/>
      <c r="O23" s="86"/>
      <c r="P23" s="148"/>
      <c r="Q23" s="167"/>
    </row>
    <row r="24" spans="1:20" s="87" customFormat="1" ht="72.75" customHeight="1" x14ac:dyDescent="0.15">
      <c r="A24" s="650" t="s">
        <v>132</v>
      </c>
      <c r="B24" s="651"/>
      <c r="C24" s="652"/>
      <c r="D24" s="127"/>
      <c r="E24" s="127" t="s">
        <v>54</v>
      </c>
      <c r="F24" s="203" t="s">
        <v>133</v>
      </c>
      <c r="G24" s="143">
        <v>3</v>
      </c>
      <c r="H24" s="127" t="s">
        <v>235</v>
      </c>
      <c r="I24" s="127" t="s">
        <v>235</v>
      </c>
      <c r="J24" s="127" t="s">
        <v>235</v>
      </c>
      <c r="K24" s="127"/>
      <c r="L24" s="86"/>
      <c r="M24" s="86"/>
      <c r="N24" s="95"/>
      <c r="O24" s="86"/>
      <c r="P24" s="148"/>
      <c r="Q24" s="167"/>
    </row>
    <row r="25" spans="1:20" s="87" customFormat="1" ht="57" customHeight="1" x14ac:dyDescent="0.15">
      <c r="A25" s="643" t="s">
        <v>134</v>
      </c>
      <c r="B25" s="643"/>
      <c r="C25" s="643"/>
      <c r="D25" s="398"/>
      <c r="E25" s="127" t="s">
        <v>54</v>
      </c>
      <c r="F25" s="203" t="s">
        <v>135</v>
      </c>
      <c r="G25" s="143">
        <v>3</v>
      </c>
      <c r="H25" s="127" t="s">
        <v>235</v>
      </c>
      <c r="I25" s="127" t="s">
        <v>235</v>
      </c>
      <c r="J25" s="127" t="s">
        <v>235</v>
      </c>
      <c r="K25" s="143"/>
      <c r="L25" s="86"/>
      <c r="M25" s="86"/>
      <c r="N25" s="97"/>
      <c r="O25" s="86"/>
      <c r="P25" s="86"/>
      <c r="Q25" s="170"/>
    </row>
    <row r="26" spans="1:20" s="454" customFormat="1" ht="60" customHeight="1" x14ac:dyDescent="0.15">
      <c r="A26" s="606" t="s">
        <v>260</v>
      </c>
      <c r="B26" s="607"/>
      <c r="C26" s="608"/>
      <c r="D26" s="129"/>
      <c r="E26" s="129" t="s">
        <v>54</v>
      </c>
      <c r="F26" s="205" t="s">
        <v>261</v>
      </c>
      <c r="G26" s="129">
        <v>1</v>
      </c>
      <c r="H26" s="217" t="s">
        <v>262</v>
      </c>
      <c r="I26" s="217" t="s">
        <v>262</v>
      </c>
      <c r="J26" s="217" t="s">
        <v>262</v>
      </c>
      <c r="K26" s="425"/>
      <c r="L26" s="425"/>
      <c r="M26" s="301"/>
      <c r="N26" s="301"/>
      <c r="O26" s="452"/>
      <c r="P26" s="453"/>
      <c r="Q26" s="453"/>
      <c r="R26" s="455"/>
    </row>
    <row r="27" spans="1:20" s="454" customFormat="1" ht="60" customHeight="1" x14ac:dyDescent="0.15">
      <c r="A27" s="606" t="s">
        <v>263</v>
      </c>
      <c r="B27" s="607"/>
      <c r="C27" s="608"/>
      <c r="D27" s="129"/>
      <c r="E27" s="129" t="s">
        <v>54</v>
      </c>
      <c r="F27" s="205" t="s">
        <v>264</v>
      </c>
      <c r="G27" s="129">
        <v>1</v>
      </c>
      <c r="H27" s="217" t="s">
        <v>262</v>
      </c>
      <c r="I27" s="217" t="s">
        <v>262</v>
      </c>
      <c r="J27" s="217" t="s">
        <v>262</v>
      </c>
      <c r="K27" s="425"/>
      <c r="L27" s="425"/>
      <c r="M27" s="301"/>
      <c r="N27" s="301"/>
      <c r="O27" s="452"/>
      <c r="P27" s="453"/>
      <c r="Q27" s="453"/>
      <c r="R27" s="455"/>
    </row>
    <row r="28" spans="1:20" s="2" customFormat="1" ht="24.75" customHeight="1" x14ac:dyDescent="0.15">
      <c r="A28" s="627" t="s">
        <v>69</v>
      </c>
      <c r="B28" s="628"/>
      <c r="C28" s="628"/>
      <c r="D28" s="628"/>
      <c r="E28" s="628"/>
      <c r="F28" s="628"/>
      <c r="G28" s="628"/>
      <c r="H28" s="628"/>
      <c r="I28" s="628"/>
      <c r="J28" s="628"/>
      <c r="K28" s="628"/>
      <c r="L28" s="628"/>
      <c r="M28" s="628"/>
      <c r="N28" s="628"/>
      <c r="O28" s="628"/>
      <c r="P28" s="628"/>
      <c r="Q28" s="629"/>
      <c r="R28" s="16"/>
      <c r="S28" s="15"/>
      <c r="T28" s="15"/>
    </row>
    <row r="29" spans="1:20" s="2" customFormat="1" ht="39" customHeight="1" x14ac:dyDescent="0.15">
      <c r="A29" s="165"/>
      <c r="B29" s="91" t="s">
        <v>5</v>
      </c>
      <c r="C29" s="158"/>
      <c r="D29" s="159" t="s">
        <v>94</v>
      </c>
      <c r="E29" s="147" t="s">
        <v>93</v>
      </c>
      <c r="F29" s="18" t="s">
        <v>13</v>
      </c>
      <c r="G29" s="160" t="s">
        <v>7</v>
      </c>
      <c r="H29" s="146" t="str">
        <f>H9</f>
        <v>ECLIPSE BLUE
8598</v>
      </c>
      <c r="I29" s="147" t="str">
        <f>I9</f>
        <v>NORTH SEA
8604</v>
      </c>
      <c r="J29" s="147" t="str">
        <f>J9</f>
        <v>RUBY RED
8601</v>
      </c>
      <c r="K29" s="147">
        <f>K9</f>
        <v>0</v>
      </c>
      <c r="L29" s="18" t="s">
        <v>9</v>
      </c>
      <c r="M29" s="18" t="s">
        <v>10</v>
      </c>
      <c r="N29" s="18" t="s">
        <v>11</v>
      </c>
      <c r="O29" s="18" t="s">
        <v>12</v>
      </c>
      <c r="P29" s="18" t="s">
        <v>23</v>
      </c>
      <c r="Q29" s="166" t="s">
        <v>51</v>
      </c>
      <c r="T29" s="17"/>
    </row>
    <row r="30" spans="1:20" s="87" customFormat="1" ht="81" customHeight="1" x14ac:dyDescent="0.15">
      <c r="A30" s="603" t="s">
        <v>136</v>
      </c>
      <c r="B30" s="604"/>
      <c r="C30" s="605"/>
      <c r="D30" s="127"/>
      <c r="E30" s="127" t="s">
        <v>124</v>
      </c>
      <c r="F30" s="128" t="s">
        <v>125</v>
      </c>
      <c r="G30" s="143">
        <v>1</v>
      </c>
      <c r="H30" s="217" t="s">
        <v>232</v>
      </c>
      <c r="I30" s="217" t="s">
        <v>233</v>
      </c>
      <c r="J30" s="217" t="s">
        <v>278</v>
      </c>
      <c r="K30" s="334"/>
      <c r="L30" s="301"/>
      <c r="M30" s="301"/>
      <c r="N30" s="302"/>
      <c r="O30" s="301"/>
      <c r="P30" s="150"/>
      <c r="Q30" s="168"/>
    </row>
    <row r="31" spans="1:20" s="87" customFormat="1" ht="54.75" customHeight="1" x14ac:dyDescent="0.15">
      <c r="A31" s="624" t="s">
        <v>193</v>
      </c>
      <c r="B31" s="625"/>
      <c r="C31" s="626"/>
      <c r="D31" s="333" t="s">
        <v>191</v>
      </c>
      <c r="E31" s="375" t="s">
        <v>192</v>
      </c>
      <c r="F31" s="203" t="s">
        <v>137</v>
      </c>
      <c r="G31" s="143">
        <v>3</v>
      </c>
      <c r="H31" s="241" t="s">
        <v>217</v>
      </c>
      <c r="I31" s="241" t="s">
        <v>220</v>
      </c>
      <c r="J31" s="241" t="s">
        <v>223</v>
      </c>
      <c r="K31" s="334"/>
      <c r="L31" s="301"/>
      <c r="M31" s="301"/>
      <c r="N31" s="302"/>
      <c r="O31" s="301"/>
      <c r="P31" s="150"/>
      <c r="Q31" s="168"/>
    </row>
    <row r="32" spans="1:20" s="87" customFormat="1" ht="62.25" customHeight="1" x14ac:dyDescent="0.15">
      <c r="A32" s="624" t="s">
        <v>138</v>
      </c>
      <c r="B32" s="625"/>
      <c r="C32" s="626"/>
      <c r="D32" s="127"/>
      <c r="E32" s="127" t="s">
        <v>54</v>
      </c>
      <c r="F32" s="203" t="s">
        <v>139</v>
      </c>
      <c r="G32" s="143">
        <v>2</v>
      </c>
      <c r="H32" s="218" t="s">
        <v>231</v>
      </c>
      <c r="I32" s="218" t="s">
        <v>231</v>
      </c>
      <c r="J32" s="218" t="s">
        <v>231</v>
      </c>
      <c r="K32" s="333"/>
      <c r="L32" s="86"/>
      <c r="M32" s="86"/>
      <c r="N32" s="97"/>
      <c r="O32" s="95"/>
      <c r="P32" s="95"/>
      <c r="Q32" s="170"/>
    </row>
    <row r="33" spans="1:20" s="87" customFormat="1" ht="72" customHeight="1" x14ac:dyDescent="0.15">
      <c r="A33" s="647" t="s">
        <v>129</v>
      </c>
      <c r="B33" s="648"/>
      <c r="C33" s="649"/>
      <c r="D33" s="127"/>
      <c r="E33" s="127" t="s">
        <v>54</v>
      </c>
      <c r="F33" s="205" t="s">
        <v>172</v>
      </c>
      <c r="G33" s="129">
        <v>1</v>
      </c>
      <c r="H33" s="127" t="s">
        <v>234</v>
      </c>
      <c r="I33" s="127" t="s">
        <v>234</v>
      </c>
      <c r="J33" s="127" t="s">
        <v>234</v>
      </c>
      <c r="K33" s="333"/>
      <c r="L33" s="86"/>
      <c r="M33" s="86"/>
      <c r="N33" s="97"/>
      <c r="O33" s="95"/>
      <c r="P33" s="95"/>
      <c r="Q33" s="170"/>
    </row>
    <row r="34" spans="1:20" s="2" customFormat="1" ht="24.75" customHeight="1" x14ac:dyDescent="0.15">
      <c r="A34" s="627" t="s">
        <v>56</v>
      </c>
      <c r="B34" s="628"/>
      <c r="C34" s="628"/>
      <c r="D34" s="628"/>
      <c r="E34" s="628"/>
      <c r="F34" s="628"/>
      <c r="G34" s="628"/>
      <c r="H34" s="628"/>
      <c r="I34" s="628"/>
      <c r="J34" s="628"/>
      <c r="K34" s="628"/>
      <c r="L34" s="628"/>
      <c r="M34" s="628"/>
      <c r="N34" s="628"/>
      <c r="O34" s="628"/>
      <c r="P34" s="628"/>
      <c r="Q34" s="629"/>
      <c r="R34" s="16"/>
      <c r="S34" s="15"/>
      <c r="T34" s="15"/>
    </row>
    <row r="35" spans="1:20" s="2" customFormat="1" ht="105.75" customHeight="1" x14ac:dyDescent="0.15">
      <c r="A35" s="644" t="s">
        <v>140</v>
      </c>
      <c r="B35" s="638"/>
      <c r="C35" s="639"/>
      <c r="D35" s="143"/>
      <c r="E35" s="144" t="s">
        <v>236</v>
      </c>
      <c r="F35" s="203" t="s">
        <v>141</v>
      </c>
      <c r="G35" s="143">
        <v>1</v>
      </c>
      <c r="H35" s="144" t="s">
        <v>237</v>
      </c>
      <c r="I35" s="144" t="s">
        <v>238</v>
      </c>
      <c r="J35" s="144" t="s">
        <v>239</v>
      </c>
      <c r="K35" s="144"/>
      <c r="L35" s="140"/>
      <c r="M35" s="140"/>
      <c r="N35" s="97"/>
      <c r="O35" s="96"/>
      <c r="P35" s="96"/>
      <c r="Q35" s="169"/>
      <c r="R35" s="16"/>
      <c r="S35" s="15"/>
      <c r="T35" s="15"/>
    </row>
    <row r="36" spans="1:20" s="2" customFormat="1" ht="105.75" customHeight="1" x14ac:dyDescent="0.15">
      <c r="A36" s="640" t="s">
        <v>142</v>
      </c>
      <c r="B36" s="638"/>
      <c r="C36" s="639"/>
      <c r="D36" s="143"/>
      <c r="E36" s="144" t="s">
        <v>236</v>
      </c>
      <c r="F36" s="203" t="s">
        <v>143</v>
      </c>
      <c r="G36" s="143">
        <v>1</v>
      </c>
      <c r="H36" s="144" t="s">
        <v>237</v>
      </c>
      <c r="I36" s="144" t="s">
        <v>238</v>
      </c>
      <c r="J36" s="144" t="s">
        <v>239</v>
      </c>
      <c r="K36" s="144"/>
      <c r="L36" s="140"/>
      <c r="M36" s="140"/>
      <c r="N36" s="97"/>
      <c r="O36" s="96"/>
      <c r="P36" s="96"/>
      <c r="Q36" s="169"/>
      <c r="R36" s="16"/>
      <c r="S36" s="15"/>
      <c r="T36" s="15"/>
    </row>
    <row r="37" spans="1:20" s="2" customFormat="1" ht="88.5" customHeight="1" x14ac:dyDescent="0.15">
      <c r="A37" s="633" t="s">
        <v>144</v>
      </c>
      <c r="B37" s="633"/>
      <c r="C37" s="633"/>
      <c r="D37" s="406" t="s">
        <v>145</v>
      </c>
      <c r="E37" s="333" t="s">
        <v>146</v>
      </c>
      <c r="F37" s="125" t="s">
        <v>147</v>
      </c>
      <c r="G37" s="143">
        <v>1</v>
      </c>
      <c r="H37" s="645" t="s">
        <v>155</v>
      </c>
      <c r="I37" s="646"/>
      <c r="J37" s="646"/>
      <c r="K37" s="646"/>
      <c r="L37" s="140"/>
      <c r="M37" s="140"/>
      <c r="N37" s="97"/>
      <c r="O37" s="96"/>
      <c r="P37" s="96"/>
      <c r="Q37" s="169"/>
      <c r="R37" s="16"/>
      <c r="S37" s="15"/>
      <c r="T37" s="15"/>
    </row>
    <row r="38" spans="1:20" s="2" customFormat="1" ht="19.5" x14ac:dyDescent="0.15">
      <c r="A38" s="627" t="s">
        <v>55</v>
      </c>
      <c r="B38" s="628"/>
      <c r="C38" s="628"/>
      <c r="D38" s="628"/>
      <c r="E38" s="628"/>
      <c r="F38" s="628"/>
      <c r="G38" s="628"/>
      <c r="H38" s="628"/>
      <c r="I38" s="628"/>
      <c r="J38" s="628"/>
      <c r="K38" s="628"/>
      <c r="L38" s="628"/>
      <c r="M38" s="628"/>
      <c r="N38" s="628"/>
      <c r="O38" s="628"/>
      <c r="P38" s="628"/>
      <c r="Q38" s="629"/>
      <c r="R38" s="16"/>
      <c r="S38" s="15"/>
      <c r="T38" s="15"/>
    </row>
    <row r="39" spans="1:20" s="2" customFormat="1" ht="105.75" customHeight="1" x14ac:dyDescent="0.15">
      <c r="A39" s="644" t="s">
        <v>140</v>
      </c>
      <c r="B39" s="638"/>
      <c r="C39" s="639"/>
      <c r="D39" s="143"/>
      <c r="E39" s="144" t="s">
        <v>236</v>
      </c>
      <c r="F39" s="203" t="s">
        <v>160</v>
      </c>
      <c r="G39" s="143">
        <v>1</v>
      </c>
      <c r="H39" s="144" t="s">
        <v>237</v>
      </c>
      <c r="I39" s="482" t="s">
        <v>287</v>
      </c>
      <c r="J39" s="144" t="s">
        <v>239</v>
      </c>
      <c r="K39" s="144"/>
      <c r="L39" s="140"/>
      <c r="M39" s="140"/>
      <c r="N39" s="97"/>
      <c r="O39" s="96"/>
      <c r="P39" s="96"/>
      <c r="Q39" s="169"/>
      <c r="R39" s="16"/>
      <c r="S39" s="15"/>
      <c r="T39" s="15"/>
    </row>
    <row r="40" spans="1:20" s="2" customFormat="1" ht="105.75" customHeight="1" x14ac:dyDescent="0.15">
      <c r="A40" s="640" t="s">
        <v>142</v>
      </c>
      <c r="B40" s="638"/>
      <c r="C40" s="639"/>
      <c r="D40" s="143"/>
      <c r="E40" s="144" t="s">
        <v>236</v>
      </c>
      <c r="F40" s="203" t="s">
        <v>161</v>
      </c>
      <c r="G40" s="143">
        <v>1</v>
      </c>
      <c r="H40" s="144" t="s">
        <v>237</v>
      </c>
      <c r="I40" s="482" t="s">
        <v>287</v>
      </c>
      <c r="J40" s="144" t="s">
        <v>239</v>
      </c>
      <c r="K40" s="144"/>
      <c r="L40" s="140"/>
      <c r="M40" s="140"/>
      <c r="N40" s="97"/>
      <c r="O40" s="96"/>
      <c r="P40" s="96"/>
      <c r="Q40" s="169"/>
      <c r="R40" s="16"/>
      <c r="S40" s="15"/>
      <c r="T40" s="15"/>
    </row>
    <row r="41" spans="1:20" s="2" customFormat="1" ht="19.5" x14ac:dyDescent="0.15">
      <c r="A41" s="627" t="s">
        <v>92</v>
      </c>
      <c r="B41" s="628"/>
      <c r="C41" s="628"/>
      <c r="D41" s="628"/>
      <c r="E41" s="628"/>
      <c r="F41" s="628"/>
      <c r="G41" s="628"/>
      <c r="H41" s="628"/>
      <c r="I41" s="628"/>
      <c r="J41" s="628"/>
      <c r="K41" s="628"/>
      <c r="L41" s="628"/>
      <c r="M41" s="628"/>
      <c r="N41" s="628"/>
      <c r="O41" s="628"/>
      <c r="P41" s="628"/>
      <c r="Q41" s="629"/>
      <c r="R41" s="16"/>
      <c r="S41" s="15"/>
      <c r="T41" s="15"/>
    </row>
    <row r="42" spans="1:20" s="87" customFormat="1" ht="133.5" customHeight="1" x14ac:dyDescent="0.15">
      <c r="A42" s="642" t="s">
        <v>229</v>
      </c>
      <c r="B42" s="642"/>
      <c r="C42" s="642"/>
      <c r="D42" s="438" t="s">
        <v>149</v>
      </c>
      <c r="E42" s="375" t="s">
        <v>150</v>
      </c>
      <c r="F42" s="205" t="s">
        <v>230</v>
      </c>
      <c r="G42" s="129">
        <v>1</v>
      </c>
      <c r="H42" s="622" t="s">
        <v>155</v>
      </c>
      <c r="I42" s="623"/>
      <c r="J42" s="623"/>
      <c r="K42" s="623"/>
      <c r="L42" s="140"/>
      <c r="M42" s="140"/>
      <c r="N42" s="97"/>
      <c r="O42" s="96"/>
      <c r="P42" s="96"/>
      <c r="Q42" s="169"/>
    </row>
    <row r="43" spans="1:20" s="87" customFormat="1" ht="114.75" customHeight="1" x14ac:dyDescent="0.15">
      <c r="A43" s="637" t="s">
        <v>183</v>
      </c>
      <c r="B43" s="638"/>
      <c r="C43" s="639"/>
      <c r="D43" s="422" t="s">
        <v>184</v>
      </c>
      <c r="E43" s="375" t="s">
        <v>150</v>
      </c>
      <c r="F43" s="205" t="s">
        <v>154</v>
      </c>
      <c r="G43" s="129">
        <v>1</v>
      </c>
      <c r="H43" s="622" t="s">
        <v>155</v>
      </c>
      <c r="I43" s="623"/>
      <c r="J43" s="623"/>
      <c r="K43" s="623"/>
      <c r="L43" s="140"/>
      <c r="M43" s="140"/>
      <c r="N43" s="97"/>
      <c r="O43" s="96"/>
      <c r="P43" s="96"/>
      <c r="Q43" s="169"/>
    </row>
    <row r="44" spans="1:20" s="87" customFormat="1" ht="99" customHeight="1" x14ac:dyDescent="0.15">
      <c r="A44" s="636" t="s">
        <v>151</v>
      </c>
      <c r="B44" s="631"/>
      <c r="C44" s="632"/>
      <c r="D44" s="143" t="s">
        <v>152</v>
      </c>
      <c r="E44" s="144" t="s">
        <v>150</v>
      </c>
      <c r="F44" s="125" t="s">
        <v>153</v>
      </c>
      <c r="G44" s="143">
        <v>1</v>
      </c>
      <c r="H44" s="622" t="s">
        <v>155</v>
      </c>
      <c r="I44" s="623"/>
      <c r="J44" s="623"/>
      <c r="K44" s="623"/>
      <c r="L44" s="140"/>
      <c r="M44" s="140"/>
      <c r="N44" s="97"/>
      <c r="O44" s="96"/>
      <c r="P44" s="96"/>
      <c r="Q44" s="169"/>
    </row>
    <row r="45" spans="1:20" s="2" customFormat="1" ht="19.5" x14ac:dyDescent="0.25">
      <c r="A45" s="171" t="s">
        <v>49</v>
      </c>
      <c r="B45" s="133"/>
      <c r="C45" s="134"/>
      <c r="D45" s="134"/>
      <c r="E45" s="134"/>
      <c r="F45" s="134"/>
      <c r="G45" s="134"/>
      <c r="H45" s="135"/>
      <c r="I45" s="135"/>
      <c r="J45" s="135"/>
      <c r="K45" s="135"/>
      <c r="L45" s="134"/>
      <c r="M45" s="136"/>
      <c r="N45" s="137"/>
      <c r="O45" s="134"/>
      <c r="P45" s="134"/>
      <c r="Q45" s="172"/>
      <c r="R45" s="16"/>
      <c r="S45" s="15"/>
      <c r="T45" s="15"/>
    </row>
    <row r="46" spans="1:20" s="87" customFormat="1" ht="99" customHeight="1" x14ac:dyDescent="0.15">
      <c r="A46" s="664" t="s">
        <v>148</v>
      </c>
      <c r="B46" s="651"/>
      <c r="C46" s="652"/>
      <c r="D46" s="129" t="s">
        <v>156</v>
      </c>
      <c r="E46" s="127" t="s">
        <v>150</v>
      </c>
      <c r="F46" s="205" t="s">
        <v>228</v>
      </c>
      <c r="G46" s="129">
        <v>1</v>
      </c>
      <c r="H46" s="622"/>
      <c r="I46" s="623"/>
      <c r="J46" s="623"/>
      <c r="K46" s="623"/>
      <c r="L46" s="140"/>
      <c r="M46" s="140"/>
      <c r="N46" s="97"/>
      <c r="O46" s="96"/>
      <c r="P46" s="96"/>
      <c r="Q46" s="169"/>
    </row>
    <row r="47" spans="1:20" s="87" customFormat="1" ht="116.25" customHeight="1" x14ac:dyDescent="0.15">
      <c r="A47" s="637" t="s">
        <v>183</v>
      </c>
      <c r="B47" s="638"/>
      <c r="C47" s="639"/>
      <c r="D47" s="422" t="s">
        <v>184</v>
      </c>
      <c r="E47" s="375" t="s">
        <v>150</v>
      </c>
      <c r="F47" s="205" t="s">
        <v>157</v>
      </c>
      <c r="G47" s="129">
        <v>1</v>
      </c>
      <c r="H47" s="622" t="s">
        <v>155</v>
      </c>
      <c r="I47" s="623"/>
      <c r="J47" s="623"/>
      <c r="K47" s="623"/>
      <c r="L47" s="140"/>
      <c r="M47" s="140"/>
      <c r="N47" s="97"/>
      <c r="O47" s="96"/>
      <c r="P47" s="96"/>
      <c r="Q47" s="169"/>
    </row>
    <row r="48" spans="1:20" s="87" customFormat="1" ht="99" customHeight="1" x14ac:dyDescent="0.15">
      <c r="A48" s="636" t="s">
        <v>151</v>
      </c>
      <c r="B48" s="631"/>
      <c r="C48" s="632"/>
      <c r="D48" s="143" t="s">
        <v>152</v>
      </c>
      <c r="E48" s="144" t="s">
        <v>150</v>
      </c>
      <c r="F48" s="203" t="s">
        <v>158</v>
      </c>
      <c r="G48" s="143">
        <v>1</v>
      </c>
      <c r="H48" s="622"/>
      <c r="I48" s="623"/>
      <c r="J48" s="623"/>
      <c r="K48" s="623"/>
      <c r="L48" s="140"/>
      <c r="M48" s="140"/>
      <c r="N48" s="97"/>
      <c r="O48" s="96"/>
      <c r="P48" s="96"/>
      <c r="Q48" s="169"/>
    </row>
    <row r="49" spans="1:20" s="2" customFormat="1" ht="19.5" x14ac:dyDescent="0.15">
      <c r="A49" s="627" t="s">
        <v>47</v>
      </c>
      <c r="B49" s="628"/>
      <c r="C49" s="628"/>
      <c r="D49" s="628"/>
      <c r="E49" s="628"/>
      <c r="F49" s="628"/>
      <c r="G49" s="628"/>
      <c r="H49" s="628"/>
      <c r="I49" s="628"/>
      <c r="J49" s="628"/>
      <c r="K49" s="628"/>
      <c r="L49" s="628"/>
      <c r="M49" s="628"/>
      <c r="N49" s="628"/>
      <c r="O49" s="628"/>
      <c r="P49" s="628"/>
      <c r="Q49" s="629"/>
      <c r="R49" s="16"/>
      <c r="S49" s="15"/>
      <c r="T49" s="15"/>
    </row>
    <row r="50" spans="1:20" s="87" customFormat="1" ht="185.25" customHeight="1" x14ac:dyDescent="0.15">
      <c r="A50" s="664" t="s">
        <v>224</v>
      </c>
      <c r="B50" s="651"/>
      <c r="C50" s="652"/>
      <c r="D50" s="436" t="s">
        <v>225</v>
      </c>
      <c r="E50" s="242" t="s">
        <v>146</v>
      </c>
      <c r="F50" s="437"/>
      <c r="G50" s="129">
        <v>1</v>
      </c>
      <c r="H50" s="665" t="s">
        <v>155</v>
      </c>
      <c r="I50" s="666"/>
      <c r="J50" s="666"/>
      <c r="K50" s="666"/>
      <c r="L50" s="140"/>
      <c r="M50" s="140"/>
      <c r="N50" s="97" t="s">
        <v>48</v>
      </c>
      <c r="O50" s="96"/>
      <c r="P50" s="96"/>
      <c r="Q50" s="169"/>
    </row>
    <row r="51" spans="1:20" s="87" customFormat="1" ht="195" customHeight="1" x14ac:dyDescent="0.15">
      <c r="A51" s="667" t="s">
        <v>60</v>
      </c>
      <c r="B51" s="668"/>
      <c r="C51" s="669"/>
      <c r="D51" s="486" t="s">
        <v>291</v>
      </c>
      <c r="E51" s="144" t="s">
        <v>67</v>
      </c>
      <c r="F51" s="206" t="s">
        <v>274</v>
      </c>
      <c r="G51" s="143">
        <v>1</v>
      </c>
      <c r="H51" s="622" t="s">
        <v>155</v>
      </c>
      <c r="I51" s="623"/>
      <c r="J51" s="623"/>
      <c r="K51" s="623"/>
      <c r="L51" s="140"/>
      <c r="M51" s="140"/>
      <c r="N51" s="97"/>
      <c r="O51" s="96"/>
      <c r="P51" s="96"/>
      <c r="Q51" s="169"/>
    </row>
    <row r="52" spans="1:20" s="200" customFormat="1" ht="198" customHeight="1" x14ac:dyDescent="0.15">
      <c r="A52" s="641" t="s">
        <v>159</v>
      </c>
      <c r="B52" s="634"/>
      <c r="C52" s="635"/>
      <c r="D52" s="487" t="s">
        <v>292</v>
      </c>
      <c r="E52" s="242" t="s">
        <v>146</v>
      </c>
      <c r="F52" s="206" t="s">
        <v>275</v>
      </c>
      <c r="G52" s="143">
        <v>1</v>
      </c>
      <c r="H52" s="622" t="s">
        <v>155</v>
      </c>
      <c r="I52" s="623"/>
      <c r="J52" s="623"/>
      <c r="K52" s="623"/>
      <c r="L52" s="215"/>
      <c r="M52" s="215"/>
      <c r="N52" s="201"/>
      <c r="O52" s="214" t="s">
        <v>48</v>
      </c>
      <c r="P52" s="214"/>
      <c r="Q52" s="213"/>
    </row>
    <row r="53" spans="1:20" s="216" customFormat="1" ht="168.75" customHeight="1" x14ac:dyDescent="0.15">
      <c r="A53" s="634" t="s">
        <v>226</v>
      </c>
      <c r="B53" s="634"/>
      <c r="C53" s="635"/>
      <c r="D53" s="231" t="s">
        <v>227</v>
      </c>
      <c r="E53" s="242" t="s">
        <v>146</v>
      </c>
      <c r="F53" s="206"/>
      <c r="G53" s="143">
        <v>1</v>
      </c>
      <c r="H53" s="665" t="s">
        <v>155</v>
      </c>
      <c r="I53" s="666"/>
      <c r="J53" s="666"/>
      <c r="K53" s="666"/>
      <c r="L53" s="233"/>
      <c r="M53" s="233"/>
      <c r="N53" s="234"/>
      <c r="O53" s="235"/>
      <c r="P53" s="235"/>
      <c r="Q53" s="236"/>
    </row>
    <row r="54" spans="1:20" s="87" customFormat="1" ht="91.5" customHeight="1" x14ac:dyDescent="0.15">
      <c r="A54" s="630" t="s">
        <v>61</v>
      </c>
      <c r="B54" s="631"/>
      <c r="C54" s="632"/>
      <c r="D54" s="143"/>
      <c r="E54" s="144" t="s">
        <v>54</v>
      </c>
      <c r="F54" s="206"/>
      <c r="G54" s="143">
        <v>2</v>
      </c>
      <c r="H54" s="622" t="s">
        <v>155</v>
      </c>
      <c r="I54" s="623"/>
      <c r="J54" s="623"/>
      <c r="K54" s="623"/>
      <c r="L54" s="140"/>
      <c r="M54" s="140"/>
      <c r="N54" s="97"/>
      <c r="O54" s="96"/>
      <c r="P54" s="96"/>
      <c r="Q54" s="169"/>
    </row>
    <row r="55" spans="1:20" s="87" customFormat="1" ht="89.25" customHeight="1" x14ac:dyDescent="0.15">
      <c r="A55" s="636" t="s">
        <v>89</v>
      </c>
      <c r="B55" s="631"/>
      <c r="C55" s="632"/>
      <c r="D55" s="143"/>
      <c r="E55" s="144" t="s">
        <v>54</v>
      </c>
      <c r="F55" s="203"/>
      <c r="G55" s="143">
        <v>1</v>
      </c>
      <c r="H55" s="622" t="s">
        <v>155</v>
      </c>
      <c r="I55" s="623"/>
      <c r="J55" s="623"/>
      <c r="K55" s="623"/>
      <c r="L55" s="140"/>
      <c r="M55" s="140"/>
      <c r="N55" s="97"/>
      <c r="O55" s="96"/>
      <c r="P55" s="96"/>
      <c r="Q55" s="169"/>
    </row>
    <row r="56" spans="1:20" s="87" customFormat="1" ht="99.75" customHeight="1" x14ac:dyDescent="0.15">
      <c r="A56" s="630" t="s">
        <v>62</v>
      </c>
      <c r="B56" s="631"/>
      <c r="C56" s="632"/>
      <c r="D56" s="143"/>
      <c r="E56" s="144" t="s">
        <v>54</v>
      </c>
      <c r="F56" s="206"/>
      <c r="G56" s="143">
        <v>1</v>
      </c>
      <c r="H56" s="622" t="s">
        <v>155</v>
      </c>
      <c r="I56" s="623"/>
      <c r="J56" s="623"/>
      <c r="K56" s="623"/>
      <c r="L56" s="140"/>
      <c r="M56" s="140"/>
      <c r="N56" s="97"/>
      <c r="O56" s="96"/>
      <c r="P56" s="96"/>
      <c r="Q56" s="169"/>
    </row>
    <row r="57" spans="1:20" s="87" customFormat="1" ht="75" customHeight="1" thickBot="1" x14ac:dyDescent="0.2">
      <c r="A57" s="173"/>
      <c r="B57" s="174"/>
      <c r="C57" s="175"/>
      <c r="D57" s="92"/>
      <c r="E57" s="176" t="s">
        <v>54</v>
      </c>
      <c r="F57" s="207"/>
      <c r="G57" s="92">
        <v>1</v>
      </c>
      <c r="H57" s="622" t="s">
        <v>155</v>
      </c>
      <c r="I57" s="623"/>
      <c r="J57" s="623"/>
      <c r="K57" s="623"/>
      <c r="L57" s="93"/>
      <c r="M57" s="93"/>
      <c r="N57" s="177"/>
      <c r="O57" s="178"/>
      <c r="P57" s="178"/>
      <c r="Q57" s="179"/>
    </row>
    <row r="58" spans="1:20" s="11" customFormat="1" ht="15.75" x14ac:dyDescent="0.25">
      <c r="H58" s="19"/>
      <c r="I58" s="19"/>
      <c r="J58" s="19"/>
      <c r="K58" s="19"/>
    </row>
    <row r="59" spans="1:20" s="2" customFormat="1" ht="15.75" x14ac:dyDescent="0.25">
      <c r="H59" s="25"/>
      <c r="I59" s="25"/>
      <c r="J59" s="25"/>
      <c r="K59" s="25"/>
    </row>
    <row r="60" spans="1:20" s="1" customFormat="1" x14ac:dyDescent="0.15">
      <c r="H60" s="24"/>
      <c r="I60" s="24"/>
      <c r="J60" s="24"/>
      <c r="K60" s="24"/>
    </row>
    <row r="61" spans="1:20" s="1" customFormat="1" x14ac:dyDescent="0.15">
      <c r="H61" s="24"/>
      <c r="I61" s="24"/>
      <c r="J61" s="24"/>
      <c r="K61" s="24"/>
    </row>
  </sheetData>
  <mergeCells count="73">
    <mergeCell ref="A48:C48"/>
    <mergeCell ref="H51:K51"/>
    <mergeCell ref="H48:K48"/>
    <mergeCell ref="A38:Q38"/>
    <mergeCell ref="A50:C50"/>
    <mergeCell ref="H50:K50"/>
    <mergeCell ref="A39:C39"/>
    <mergeCell ref="L9:Q9"/>
    <mergeCell ref="A16:Q16"/>
    <mergeCell ref="A36:C36"/>
    <mergeCell ref="A44:C44"/>
    <mergeCell ref="H47:K47"/>
    <mergeCell ref="A46:C46"/>
    <mergeCell ref="H44:K44"/>
    <mergeCell ref="F12:G12"/>
    <mergeCell ref="A43:C43"/>
    <mergeCell ref="H42:K42"/>
    <mergeCell ref="C1:K1"/>
    <mergeCell ref="F6:G6"/>
    <mergeCell ref="A18:C18"/>
    <mergeCell ref="A22:C22"/>
    <mergeCell ref="A19:C19"/>
    <mergeCell ref="A7:D7"/>
    <mergeCell ref="A10:D10"/>
    <mergeCell ref="A11:D11"/>
    <mergeCell ref="B2:K2"/>
    <mergeCell ref="B3:K3"/>
    <mergeCell ref="A15:D15"/>
    <mergeCell ref="A31:C31"/>
    <mergeCell ref="A33:C33"/>
    <mergeCell ref="A24:C24"/>
    <mergeCell ref="A23:C23"/>
    <mergeCell ref="A21:C21"/>
    <mergeCell ref="H54:K54"/>
    <mergeCell ref="A52:C52"/>
    <mergeCell ref="H52:K52"/>
    <mergeCell ref="A42:C42"/>
    <mergeCell ref="A25:C25"/>
    <mergeCell ref="A35:C35"/>
    <mergeCell ref="A28:Q28"/>
    <mergeCell ref="H37:K37"/>
    <mergeCell ref="H53:K53"/>
    <mergeCell ref="A51:C51"/>
    <mergeCell ref="A49:Q49"/>
    <mergeCell ref="A37:C37"/>
    <mergeCell ref="A41:Q41"/>
    <mergeCell ref="A53:C53"/>
    <mergeCell ref="A55:C55"/>
    <mergeCell ref="H43:K43"/>
    <mergeCell ref="H55:K55"/>
    <mergeCell ref="A47:C47"/>
    <mergeCell ref="A40:C40"/>
    <mergeCell ref="H46:K46"/>
    <mergeCell ref="A12:D12"/>
    <mergeCell ref="A14:D14"/>
    <mergeCell ref="F14:G14"/>
    <mergeCell ref="F15:G15"/>
    <mergeCell ref="H57:K57"/>
    <mergeCell ref="H56:K56"/>
    <mergeCell ref="A32:C32"/>
    <mergeCell ref="A34:Q34"/>
    <mergeCell ref="A54:C54"/>
    <mergeCell ref="A56:C56"/>
    <mergeCell ref="F11:G11"/>
    <mergeCell ref="A30:C30"/>
    <mergeCell ref="A26:C26"/>
    <mergeCell ref="A20:C20"/>
    <mergeCell ref="A27:C27"/>
    <mergeCell ref="A6:D6"/>
    <mergeCell ref="F8:G8"/>
    <mergeCell ref="F10:G10"/>
    <mergeCell ref="A13:D13"/>
    <mergeCell ref="A8:D8"/>
  </mergeCells>
  <phoneticPr fontId="26" type="noConversion"/>
  <printOptions horizontalCentered="1"/>
  <pageMargins left="0.23622047244094491" right="0.23622047244094491" top="0" bottom="0" header="0.31496062992125984" footer="0.31496062992125984"/>
  <pageSetup paperSize="9" scale="58" fitToHeight="0" orientation="landscape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2"/>
  <sheetViews>
    <sheetView showGridLines="0" view="pageBreakPreview" topLeftCell="A10" zoomScale="65" zoomScaleNormal="85" zoomScaleSheetLayoutView="65" workbookViewId="0">
      <selection activeCell="A13" sqref="A13:IV13"/>
    </sheetView>
  </sheetViews>
  <sheetFormatPr defaultColWidth="12" defaultRowHeight="11.25" x14ac:dyDescent="0.15"/>
  <cols>
    <col min="1" max="1" width="12.1640625" customWidth="1"/>
    <col min="2" max="2" width="22.6640625" customWidth="1"/>
    <col min="3" max="3" width="12" customWidth="1"/>
    <col min="4" max="4" width="17" customWidth="1"/>
    <col min="5" max="5" width="16.5" customWidth="1"/>
    <col min="6" max="6" width="15.83203125" customWidth="1"/>
    <col min="7" max="7" width="12" customWidth="1"/>
    <col min="8" max="8" width="26" customWidth="1"/>
    <col min="9" max="9" width="24.33203125" customWidth="1"/>
    <col min="10" max="10" width="12" customWidth="1"/>
    <col min="11" max="11" width="22" customWidth="1"/>
    <col min="12" max="12" width="26.33203125" customWidth="1"/>
  </cols>
  <sheetData>
    <row r="1" spans="1:12" s="1" customFormat="1" ht="42.75" customHeight="1" thickBot="1" x14ac:dyDescent="0.2">
      <c r="A1" s="35"/>
      <c r="B1" s="32"/>
      <c r="C1" s="32"/>
      <c r="D1" s="31"/>
      <c r="E1" s="79" t="s">
        <v>15</v>
      </c>
      <c r="F1" s="32"/>
      <c r="G1" s="32"/>
      <c r="H1" s="32"/>
      <c r="I1" s="32"/>
      <c r="J1" s="34" t="str">
        <f>'TECHNICAL SHEET GARMENT'!J1</f>
        <v>WINTER 2018/19</v>
      </c>
      <c r="K1" s="32"/>
      <c r="L1" s="33"/>
    </row>
    <row r="2" spans="1:12" s="4" customFormat="1" ht="19.5" x14ac:dyDescent="0.15">
      <c r="A2" s="126" t="str">
        <f>'TECHNICAL SHEET GARMENT'!A2</f>
        <v>LFV11488</v>
      </c>
      <c r="B2" s="681" t="str">
        <f>+'TECHNICAL SHEET GARMENT'!B2:I2</f>
        <v>LD ROCKLAND 3in1 PARKA</v>
      </c>
      <c r="C2" s="681"/>
      <c r="D2" s="681"/>
      <c r="E2" s="681"/>
      <c r="F2" s="681"/>
      <c r="G2" s="681"/>
      <c r="H2" s="681"/>
      <c r="I2" s="681"/>
      <c r="J2" s="81" t="s">
        <v>2</v>
      </c>
      <c r="K2" s="82" t="str">
        <f>'TECHNICAL SHEET GARMENT'!K2</f>
        <v>V1</v>
      </c>
      <c r="L2" s="83"/>
    </row>
    <row r="3" spans="1:12" s="3" customFormat="1" ht="16.5" x14ac:dyDescent="0.15">
      <c r="A3" s="396" t="str">
        <f>'TECHNICAL SHEET GARMENT'!A3</f>
        <v>FABRIC:</v>
      </c>
      <c r="B3" s="593" t="str">
        <f>+'TECHNICAL SHEET GARMENT'!B3:I3</f>
        <v>PFM0025V45 3L - FLYING TEX / 8093LDF3 - CAROLTEX</v>
      </c>
      <c r="C3" s="593"/>
      <c r="D3" s="593"/>
      <c r="E3" s="593"/>
      <c r="F3" s="593"/>
      <c r="G3" s="593"/>
      <c r="H3" s="593"/>
      <c r="I3" s="593"/>
      <c r="J3" s="67" t="s">
        <v>14</v>
      </c>
      <c r="K3" s="67"/>
      <c r="L3" s="107" t="str">
        <f>'TECHNICAL SHEET GARMENT'!L3</f>
        <v>MARJORIE</v>
      </c>
    </row>
    <row r="4" spans="1:12" s="3" customFormat="1" ht="17.25" thickBot="1" x14ac:dyDescent="0.2">
      <c r="A4" s="124" t="s">
        <v>1</v>
      </c>
      <c r="B4" s="54">
        <f ca="1">'TECHNICAL SHEET GARMENT'!B4</f>
        <v>43833</v>
      </c>
      <c r="C4" s="69"/>
      <c r="D4" s="69"/>
      <c r="E4" s="69"/>
      <c r="F4" s="69"/>
      <c r="G4" s="69"/>
      <c r="H4" s="69"/>
      <c r="I4" s="69"/>
      <c r="J4" s="84" t="str">
        <f>'TECHNICAL SHEET GARMENT'!J4</f>
        <v xml:space="preserve">SUPPLIER : </v>
      </c>
      <c r="K4" s="69"/>
      <c r="L4" s="306" t="str">
        <f>'TECHNICAL SHEET GARMENT'!L4</f>
        <v>PRIMA CHANNEL</v>
      </c>
    </row>
    <row r="5" spans="1:12" s="3" customFormat="1" ht="21" customHeight="1" thickBot="1" x14ac:dyDescent="0.2">
      <c r="A5" s="676" t="s">
        <v>63</v>
      </c>
      <c r="B5" s="677"/>
      <c r="C5" s="677"/>
      <c r="D5" s="677"/>
      <c r="E5" s="677"/>
      <c r="F5" s="677"/>
      <c r="G5" s="677"/>
      <c r="H5" s="677"/>
      <c r="I5" s="677"/>
      <c r="J5" s="677"/>
      <c r="K5" s="677"/>
      <c r="L5" s="678"/>
    </row>
    <row r="6" spans="1:12" s="3" customFormat="1" ht="20.25" thickBot="1" x14ac:dyDescent="0.2">
      <c r="A6" s="180" t="s">
        <v>13</v>
      </c>
      <c r="B6" s="155"/>
      <c r="C6" s="156"/>
      <c r="D6" s="156"/>
      <c r="E6" s="156"/>
      <c r="F6" s="78"/>
      <c r="G6" s="78"/>
      <c r="H6" s="181"/>
      <c r="I6" s="182" t="s">
        <v>6</v>
      </c>
      <c r="J6" s="183"/>
      <c r="K6" s="184"/>
      <c r="L6" s="185"/>
    </row>
    <row r="7" spans="1:12" s="1" customFormat="1" ht="225" customHeight="1" thickBot="1" x14ac:dyDescent="0.2">
      <c r="A7" s="670" t="s">
        <v>162</v>
      </c>
      <c r="B7" s="671"/>
      <c r="C7" s="671"/>
      <c r="D7" s="671"/>
      <c r="E7" s="671"/>
      <c r="F7" s="671"/>
      <c r="G7" s="672"/>
      <c r="H7" s="673" t="s">
        <v>167</v>
      </c>
      <c r="I7" s="674"/>
      <c r="J7" s="674"/>
      <c r="K7" s="674"/>
      <c r="L7" s="675"/>
    </row>
    <row r="8" spans="1:12" s="1" customFormat="1" ht="167.25" customHeight="1" thickBot="1" x14ac:dyDescent="0.2">
      <c r="A8" s="670" t="s">
        <v>163</v>
      </c>
      <c r="B8" s="671"/>
      <c r="C8" s="671"/>
      <c r="D8" s="401"/>
      <c r="E8" s="401"/>
      <c r="F8" s="401"/>
      <c r="G8" s="402"/>
      <c r="H8" s="673" t="s">
        <v>164</v>
      </c>
      <c r="I8" s="682"/>
      <c r="J8" s="403"/>
      <c r="K8" s="403"/>
      <c r="L8" s="404"/>
    </row>
    <row r="9" spans="1:12" s="1" customFormat="1" ht="109.5" customHeight="1" thickBot="1" x14ac:dyDescent="0.2">
      <c r="A9" s="670" t="s">
        <v>165</v>
      </c>
      <c r="B9" s="671"/>
      <c r="C9" s="671"/>
      <c r="D9" s="671"/>
      <c r="E9" s="671"/>
      <c r="F9" s="671"/>
      <c r="G9" s="672"/>
      <c r="H9" s="683" t="s">
        <v>166</v>
      </c>
      <c r="I9" s="684"/>
      <c r="J9" s="684"/>
      <c r="K9" s="684"/>
      <c r="L9" s="685"/>
    </row>
    <row r="10" spans="1:12" s="3" customFormat="1" ht="20.25" customHeight="1" thickBot="1" x14ac:dyDescent="0.2">
      <c r="A10" s="679" t="s">
        <v>64</v>
      </c>
      <c r="B10" s="680"/>
      <c r="C10" s="680"/>
      <c r="D10" s="680"/>
      <c r="E10" s="680"/>
      <c r="F10" s="680"/>
      <c r="G10" s="680"/>
      <c r="H10" s="677"/>
      <c r="I10" s="677"/>
      <c r="J10" s="677"/>
      <c r="K10" s="677"/>
      <c r="L10" s="678"/>
    </row>
    <row r="11" spans="1:12" s="1" customFormat="1" ht="245.25" customHeight="1" thickBot="1" x14ac:dyDescent="0.2">
      <c r="A11" s="670" t="s">
        <v>162</v>
      </c>
      <c r="B11" s="671"/>
      <c r="C11" s="671"/>
      <c r="D11" s="671"/>
      <c r="E11" s="671"/>
      <c r="F11" s="671"/>
      <c r="G11" s="672"/>
      <c r="H11" s="673" t="s">
        <v>168</v>
      </c>
      <c r="I11" s="674"/>
      <c r="J11" s="674"/>
      <c r="K11" s="674"/>
      <c r="L11" s="675"/>
    </row>
    <row r="12" spans="1:12" s="1" customFormat="1" ht="159.75" customHeight="1" thickBot="1" x14ac:dyDescent="0.2">
      <c r="A12" s="670" t="s">
        <v>163</v>
      </c>
      <c r="B12" s="671"/>
      <c r="C12" s="671"/>
      <c r="D12" s="671"/>
      <c r="E12" s="671"/>
      <c r="F12" s="671"/>
      <c r="G12" s="672"/>
      <c r="H12" s="673" t="s">
        <v>164</v>
      </c>
      <c r="I12" s="674"/>
      <c r="J12" s="674"/>
      <c r="K12" s="674"/>
      <c r="L12" s="675"/>
    </row>
  </sheetData>
  <mergeCells count="14">
    <mergeCell ref="B2:I2"/>
    <mergeCell ref="B3:I3"/>
    <mergeCell ref="A8:C8"/>
    <mergeCell ref="H8:I8"/>
    <mergeCell ref="A9:G9"/>
    <mergeCell ref="H9:L9"/>
    <mergeCell ref="A12:G12"/>
    <mergeCell ref="H12:L12"/>
    <mergeCell ref="A5:L5"/>
    <mergeCell ref="A10:L10"/>
    <mergeCell ref="A11:G11"/>
    <mergeCell ref="H11:L11"/>
    <mergeCell ref="A7:G7"/>
    <mergeCell ref="H7:L7"/>
  </mergeCells>
  <phoneticPr fontId="26" type="noConversion"/>
  <printOptions horizontalCentered="1"/>
  <pageMargins left="0.39370078740157483" right="0.39370078740157483" top="0.39370078740157483" bottom="0.74803149606299213" header="0.39370078740157483" footer="0.39370078740157483"/>
  <pageSetup paperSize="9" scale="63" orientation="landscape" r:id="rId1"/>
  <rowBreaks count="1" manualBreakCount="1">
    <brk id="9" max="16383" man="1"/>
  </row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N70"/>
  <sheetViews>
    <sheetView showGridLines="0" tabSelected="1" view="pageBreakPreview" topLeftCell="E1" zoomScale="60" zoomScaleNormal="85" workbookViewId="0">
      <selection activeCell="F4" sqref="F4"/>
    </sheetView>
  </sheetViews>
  <sheetFormatPr defaultColWidth="12" defaultRowHeight="11.25" x14ac:dyDescent="0.15"/>
  <cols>
    <col min="1" max="1" width="6.83203125" style="98" customWidth="1"/>
    <col min="2" max="2" width="16.6640625" style="98" customWidth="1"/>
    <col min="3" max="3" width="44.5" style="98" customWidth="1"/>
    <col min="4" max="4" width="12" style="98"/>
    <col min="5" max="5" width="19.33203125" style="98" customWidth="1"/>
    <col min="6" max="6" width="71" style="98" bestFit="1" customWidth="1"/>
    <col min="7" max="7" width="21" style="98" customWidth="1"/>
    <col min="8" max="8" width="12.6640625" style="98" bestFit="1" customWidth="1"/>
    <col min="9" max="9" width="15.5" style="98" bestFit="1" customWidth="1"/>
    <col min="10" max="10" width="12.6640625" style="98" bestFit="1" customWidth="1"/>
    <col min="11" max="11" width="15.5" style="98" bestFit="1" customWidth="1"/>
    <col min="12" max="12" width="13.5" style="98" customWidth="1"/>
    <col min="13" max="13" width="15.5" style="98" bestFit="1" customWidth="1"/>
    <col min="14" max="14" width="3.5" style="98" customWidth="1"/>
    <col min="15" max="16384" width="12" style="98"/>
  </cols>
  <sheetData>
    <row r="1" spans="1:14" s="101" customFormat="1" ht="42.75" customHeight="1" thickBot="1" x14ac:dyDescent="0.2">
      <c r="A1" s="100"/>
      <c r="B1" s="391"/>
      <c r="C1" s="391"/>
      <c r="D1" s="589" t="s">
        <v>111</v>
      </c>
      <c r="E1" s="589"/>
      <c r="F1" s="589"/>
      <c r="G1" s="589"/>
      <c r="H1" s="589"/>
      <c r="I1" s="589"/>
      <c r="J1" s="589"/>
      <c r="K1" s="589"/>
      <c r="L1" s="691" t="str">
        <f>'TECHNICAL SHEET GARMENT'!J1</f>
        <v>WINTER 2018/19</v>
      </c>
      <c r="M1" s="691"/>
      <c r="N1" s="392"/>
    </row>
    <row r="2" spans="1:14" s="4" customFormat="1" ht="21.75" customHeight="1" x14ac:dyDescent="0.15">
      <c r="A2" s="389" t="str">
        <f>'TECHNICAL SHEET GARMENT'!A2</f>
        <v>LFV11488</v>
      </c>
      <c r="B2" s="660" t="str">
        <f>+'TECHNICAL SHEET GARMENT'!B2:I2</f>
        <v>LD ROCKLAND 3in1 PARKA</v>
      </c>
      <c r="C2" s="660"/>
      <c r="D2" s="660"/>
      <c r="E2" s="660"/>
      <c r="F2" s="660"/>
      <c r="G2" s="660"/>
      <c r="H2" s="660"/>
      <c r="I2" s="660"/>
      <c r="J2" s="660"/>
      <c r="K2" s="660"/>
      <c r="L2" s="390" t="s">
        <v>2</v>
      </c>
      <c r="M2" s="390" t="str">
        <f>+'TECHNICAL SHEET GARMENT'!K2</f>
        <v>V1</v>
      </c>
      <c r="N2" s="64"/>
    </row>
    <row r="3" spans="1:14" s="3" customFormat="1" ht="21.75" customHeight="1" x14ac:dyDescent="0.15">
      <c r="A3" s="104" t="str">
        <f>'TECHNICAL SHEET GARMENT'!A3</f>
        <v>FABRIC:</v>
      </c>
      <c r="B3" s="593" t="str">
        <f>+'TECHNICAL SHEET GARMENT'!B3:I3</f>
        <v>PFM0025V45 3L - FLYING TEX / 8093LDF3 - CAROLTEX</v>
      </c>
      <c r="C3" s="593"/>
      <c r="D3" s="593"/>
      <c r="E3" s="593"/>
      <c r="F3" s="593"/>
      <c r="G3" s="593"/>
      <c r="H3" s="593"/>
      <c r="I3" s="593"/>
      <c r="J3" s="593"/>
      <c r="K3" s="593"/>
      <c r="L3" s="67" t="s">
        <v>14</v>
      </c>
      <c r="M3" s="71"/>
      <c r="N3" s="71"/>
    </row>
    <row r="4" spans="1:14" s="3" customFormat="1" ht="21.75" customHeight="1" thickBot="1" x14ac:dyDescent="0.2">
      <c r="A4" s="149" t="s">
        <v>1</v>
      </c>
      <c r="B4" s="68">
        <f ca="1">'TECHNICAL SHEET GARMENT'!B4</f>
        <v>43833</v>
      </c>
      <c r="C4" s="68"/>
      <c r="D4" s="69"/>
      <c r="E4" s="69"/>
      <c r="F4" s="69"/>
      <c r="G4" s="69"/>
      <c r="H4" s="69"/>
      <c r="I4" s="69"/>
      <c r="J4" s="69"/>
      <c r="K4" s="69"/>
      <c r="L4" s="84" t="str">
        <f>'TECHNICAL SHEET GARMENT'!J4</f>
        <v xml:space="preserve">SUPPLIER : </v>
      </c>
      <c r="M4" s="72"/>
      <c r="N4" s="393"/>
    </row>
    <row r="5" spans="1:14" s="101" customFormat="1" ht="16.5" x14ac:dyDescent="0.15">
      <c r="A5" s="119"/>
      <c r="B5" s="112"/>
      <c r="C5" s="26"/>
      <c r="D5" s="26"/>
      <c r="E5" s="26"/>
      <c r="F5" s="26"/>
      <c r="G5" s="26"/>
      <c r="H5" s="26"/>
      <c r="I5" s="26"/>
      <c r="J5" s="26"/>
      <c r="K5" s="26"/>
      <c r="L5" s="26"/>
      <c r="M5" s="26"/>
    </row>
    <row r="6" spans="1:14" s="101" customFormat="1" ht="17.25" thickBot="1" x14ac:dyDescent="0.2">
      <c r="A6" s="110"/>
      <c r="B6" s="12" t="s">
        <v>99</v>
      </c>
      <c r="C6" s="10"/>
      <c r="D6" s="10"/>
      <c r="E6" s="10"/>
      <c r="F6" s="10"/>
      <c r="G6" s="10"/>
      <c r="H6" s="10"/>
      <c r="I6" s="10"/>
      <c r="J6" s="10"/>
      <c r="K6" s="10"/>
      <c r="L6" s="10"/>
      <c r="M6" s="10"/>
    </row>
    <row r="7" spans="1:14" customFormat="1" ht="19.5" thickBot="1" x14ac:dyDescent="0.2">
      <c r="B7" s="686" t="s">
        <v>13</v>
      </c>
      <c r="C7" s="687"/>
      <c r="D7" s="687"/>
      <c r="E7" s="687"/>
      <c r="F7" s="687"/>
      <c r="G7" s="688"/>
      <c r="H7" s="689"/>
      <c r="I7" s="690"/>
      <c r="J7" s="690"/>
      <c r="K7" s="690"/>
      <c r="L7" s="690"/>
      <c r="M7" s="690"/>
    </row>
    <row r="8" spans="1:14" customFormat="1" ht="36.75" x14ac:dyDescent="0.15">
      <c r="B8" s="337" t="s">
        <v>25</v>
      </c>
      <c r="C8" s="277"/>
      <c r="D8" s="277"/>
      <c r="E8" s="579" t="s">
        <v>378</v>
      </c>
      <c r="F8" s="277"/>
      <c r="G8" s="278" t="s">
        <v>18</v>
      </c>
      <c r="H8" s="552" t="s">
        <v>8</v>
      </c>
      <c r="I8" s="552" t="s">
        <v>9</v>
      </c>
      <c r="J8" s="553" t="s">
        <v>10</v>
      </c>
      <c r="K8" s="554" t="s">
        <v>11</v>
      </c>
      <c r="L8" s="555" t="s">
        <v>12</v>
      </c>
      <c r="M8" s="556" t="s">
        <v>23</v>
      </c>
    </row>
    <row r="9" spans="1:14" customFormat="1" ht="28.5" x14ac:dyDescent="0.15">
      <c r="B9" s="271" t="s">
        <v>32</v>
      </c>
      <c r="C9" s="275" t="s">
        <v>104</v>
      </c>
      <c r="D9" s="273"/>
      <c r="E9" s="274"/>
      <c r="F9" s="516" t="s">
        <v>321</v>
      </c>
      <c r="G9" s="263" t="s">
        <v>21</v>
      </c>
      <c r="H9" s="557">
        <f>J9-4.8</f>
        <v>32.200000000000003</v>
      </c>
      <c r="I9" s="558">
        <f>J9-2.4</f>
        <v>34.6</v>
      </c>
      <c r="J9" s="559">
        <v>37</v>
      </c>
      <c r="K9" s="558">
        <f>J9+2.4</f>
        <v>39.4</v>
      </c>
      <c r="L9" s="558">
        <f>J9+4.8</f>
        <v>41.8</v>
      </c>
      <c r="M9" s="558">
        <f>J9+7.2</f>
        <v>44.2</v>
      </c>
    </row>
    <row r="10" spans="1:14" customFormat="1" ht="28.5" x14ac:dyDescent="0.15">
      <c r="B10" s="251" t="s">
        <v>33</v>
      </c>
      <c r="C10" s="268" t="s">
        <v>19</v>
      </c>
      <c r="D10" s="243"/>
      <c r="E10" s="248"/>
      <c r="F10" s="517" t="s">
        <v>322</v>
      </c>
      <c r="G10" s="261" t="s">
        <v>20</v>
      </c>
      <c r="H10" s="560">
        <f>SUM(J10-6)</f>
        <v>46.5</v>
      </c>
      <c r="I10" s="561">
        <f>SUM(J10-3)</f>
        <v>49.5</v>
      </c>
      <c r="J10" s="559">
        <v>52.5</v>
      </c>
      <c r="K10" s="561">
        <f>SUM(J10+3)</f>
        <v>55.5</v>
      </c>
      <c r="L10" s="562">
        <f>SUM(J10+6)</f>
        <v>58.5</v>
      </c>
      <c r="M10" s="563">
        <f>J10+10</f>
        <v>62.5</v>
      </c>
    </row>
    <row r="11" spans="1:14" customFormat="1" ht="28.5" x14ac:dyDescent="0.15">
      <c r="B11" s="251" t="s">
        <v>34</v>
      </c>
      <c r="C11" s="268" t="s">
        <v>105</v>
      </c>
      <c r="D11" s="243"/>
      <c r="E11" s="248"/>
      <c r="F11" s="517" t="s">
        <v>323</v>
      </c>
      <c r="G11" s="261" t="s">
        <v>20</v>
      </c>
      <c r="H11" s="560">
        <f>SUM(J11-6)</f>
        <v>42</v>
      </c>
      <c r="I11" s="561">
        <f>SUM(J11-3)</f>
        <v>45</v>
      </c>
      <c r="J11" s="559">
        <v>48</v>
      </c>
      <c r="K11" s="561">
        <f>SUM(J11+3)</f>
        <v>51</v>
      </c>
      <c r="L11" s="562">
        <f>SUM(J11+6)</f>
        <v>54</v>
      </c>
      <c r="M11" s="563">
        <f>J11+10</f>
        <v>58</v>
      </c>
    </row>
    <row r="12" spans="1:14" customFormat="1" ht="30" x14ac:dyDescent="0.15">
      <c r="B12" s="409" t="s">
        <v>169</v>
      </c>
      <c r="C12" s="410" t="s">
        <v>170</v>
      </c>
      <c r="D12" s="411"/>
      <c r="E12" s="412"/>
      <c r="F12" s="518" t="s">
        <v>324</v>
      </c>
      <c r="G12" s="263" t="s">
        <v>20</v>
      </c>
      <c r="H12" s="560">
        <f>SUM(J12-6)</f>
        <v>47</v>
      </c>
      <c r="I12" s="561">
        <f>SUM(J12-3)</f>
        <v>50</v>
      </c>
      <c r="J12" s="559">
        <v>53</v>
      </c>
      <c r="K12" s="561">
        <f>SUM(J12+3)</f>
        <v>56</v>
      </c>
      <c r="L12" s="562">
        <f>SUM(J12+6)</f>
        <v>59</v>
      </c>
      <c r="M12" s="563">
        <f>J12+10</f>
        <v>63</v>
      </c>
    </row>
    <row r="13" spans="1:14" customFormat="1" ht="28.5" x14ac:dyDescent="0.15">
      <c r="B13" s="255" t="s">
        <v>35</v>
      </c>
      <c r="C13" s="386" t="s">
        <v>75</v>
      </c>
      <c r="D13" s="387"/>
      <c r="E13" s="388"/>
      <c r="F13" s="519" t="s">
        <v>325</v>
      </c>
      <c r="G13" s="261" t="s">
        <v>20</v>
      </c>
      <c r="H13" s="560">
        <f>SUM(J13-6)</f>
        <v>54</v>
      </c>
      <c r="I13" s="561">
        <f>SUM(J13-3)</f>
        <v>57</v>
      </c>
      <c r="J13" s="559">
        <v>60</v>
      </c>
      <c r="K13" s="561">
        <f>SUM(J13+3)</f>
        <v>63</v>
      </c>
      <c r="L13" s="562">
        <f>SUM(J13+6)</f>
        <v>66</v>
      </c>
      <c r="M13" s="563">
        <f>J13+10</f>
        <v>70</v>
      </c>
    </row>
    <row r="14" spans="1:14" customFormat="1" ht="28.5" x14ac:dyDescent="0.15">
      <c r="B14" s="255" t="s">
        <v>74</v>
      </c>
      <c r="C14" s="287" t="s">
        <v>76</v>
      </c>
      <c r="D14" s="279"/>
      <c r="E14" s="280"/>
      <c r="F14" s="520" t="s">
        <v>326</v>
      </c>
      <c r="G14" s="263" t="s">
        <v>20</v>
      </c>
      <c r="H14" s="564">
        <f>SUM(J14-2)</f>
        <v>82</v>
      </c>
      <c r="I14" s="562">
        <f>SUM(J14)</f>
        <v>84</v>
      </c>
      <c r="J14" s="559">
        <v>84</v>
      </c>
      <c r="K14" s="562">
        <f>SUM(J14)</f>
        <v>84</v>
      </c>
      <c r="L14" s="562">
        <f>SUM(J14+2)</f>
        <v>86</v>
      </c>
      <c r="M14" s="563">
        <f>J14+4</f>
        <v>88</v>
      </c>
    </row>
    <row r="15" spans="1:14" customFormat="1" ht="28.5" x14ac:dyDescent="0.15">
      <c r="B15" s="282" t="s">
        <v>30</v>
      </c>
      <c r="C15" s="283" t="s">
        <v>36</v>
      </c>
      <c r="D15" s="280"/>
      <c r="E15" s="280"/>
      <c r="F15" s="520" t="s">
        <v>327</v>
      </c>
      <c r="G15" s="263" t="s">
        <v>77</v>
      </c>
      <c r="H15" s="564">
        <f>SUM(J15-1.5)</f>
        <v>10</v>
      </c>
      <c r="I15" s="562">
        <f>SUM(J15-0.75)</f>
        <v>10.75</v>
      </c>
      <c r="J15" s="559">
        <v>11.5</v>
      </c>
      <c r="K15" s="562">
        <f>SUM(J15+0.75)</f>
        <v>12.25</v>
      </c>
      <c r="L15" s="562">
        <f>SUM(J15+1.5)</f>
        <v>13</v>
      </c>
      <c r="M15" s="563">
        <f>J15+2.5</f>
        <v>14</v>
      </c>
    </row>
    <row r="16" spans="1:14" customFormat="1" ht="28.5" x14ac:dyDescent="0.15">
      <c r="B16" s="282" t="s">
        <v>98</v>
      </c>
      <c r="C16" s="283" t="s">
        <v>106</v>
      </c>
      <c r="D16" s="280"/>
      <c r="E16" s="280"/>
      <c r="F16" s="519" t="s">
        <v>328</v>
      </c>
      <c r="G16" s="263" t="s">
        <v>77</v>
      </c>
      <c r="H16" s="565">
        <f>SUM(J16-1.5)</f>
        <v>22</v>
      </c>
      <c r="I16" s="566">
        <f>SUM(J16-0.75)</f>
        <v>22.75</v>
      </c>
      <c r="J16" s="559">
        <v>23.5</v>
      </c>
      <c r="K16" s="566">
        <f>SUM(J16+0.75)</f>
        <v>24.25</v>
      </c>
      <c r="L16" s="566">
        <f>SUM(J16+1.5)</f>
        <v>25</v>
      </c>
      <c r="M16" s="567">
        <f>J16+2.25</f>
        <v>25.75</v>
      </c>
    </row>
    <row r="17" spans="2:13" customFormat="1" ht="28.5" x14ac:dyDescent="0.15">
      <c r="B17" s="255" t="s">
        <v>37</v>
      </c>
      <c r="C17" s="386" t="s">
        <v>24</v>
      </c>
      <c r="D17" s="387"/>
      <c r="E17" s="388"/>
      <c r="F17" s="519" t="s">
        <v>329</v>
      </c>
      <c r="G17" s="263" t="s">
        <v>21</v>
      </c>
      <c r="H17" s="560">
        <f>SUM(J17-2)</f>
        <v>18.5</v>
      </c>
      <c r="I17" s="561">
        <f>SUM(J17-1)</f>
        <v>19.5</v>
      </c>
      <c r="J17" s="559">
        <v>20.5</v>
      </c>
      <c r="K17" s="561">
        <f>SUM(J17+1)</f>
        <v>21.5</v>
      </c>
      <c r="L17" s="561">
        <f>SUM(J17+2)</f>
        <v>22.5</v>
      </c>
      <c r="M17" s="568">
        <f>SUM(J17+3)</f>
        <v>23.5</v>
      </c>
    </row>
    <row r="18" spans="2:13" customFormat="1" ht="28.5" x14ac:dyDescent="0.15">
      <c r="B18" s="255" t="s">
        <v>38</v>
      </c>
      <c r="C18" s="386" t="s">
        <v>107</v>
      </c>
      <c r="D18" s="387"/>
      <c r="E18" s="388"/>
      <c r="F18" s="519" t="s">
        <v>330</v>
      </c>
      <c r="G18" s="263" t="s">
        <v>21</v>
      </c>
      <c r="H18" s="560">
        <f>SUM(J18-1.5)</f>
        <v>15.5</v>
      </c>
      <c r="I18" s="561">
        <f>SUM(J18-0.75)</f>
        <v>16.25</v>
      </c>
      <c r="J18" s="559">
        <v>17</v>
      </c>
      <c r="K18" s="561">
        <f>SUM(J18+0.75)</f>
        <v>17.75</v>
      </c>
      <c r="L18" s="561">
        <f>SUM(J18+1.5)</f>
        <v>18.5</v>
      </c>
      <c r="M18" s="568">
        <f>SUM(J18+2.25)</f>
        <v>19.25</v>
      </c>
    </row>
    <row r="19" spans="2:13" customFormat="1" ht="28.5" x14ac:dyDescent="0.15">
      <c r="B19" s="255" t="s">
        <v>39</v>
      </c>
      <c r="C19" s="386" t="s">
        <v>78</v>
      </c>
      <c r="D19" s="387"/>
      <c r="E19" s="388"/>
      <c r="F19" s="519" t="s">
        <v>331</v>
      </c>
      <c r="G19" s="263" t="s">
        <v>21</v>
      </c>
      <c r="H19" s="560">
        <f>SUM(J19-1.2)</f>
        <v>12.8</v>
      </c>
      <c r="I19" s="561">
        <f>SUM(J19-0.6)</f>
        <v>13.4</v>
      </c>
      <c r="J19" s="559">
        <v>14</v>
      </c>
      <c r="K19" s="561">
        <f>SUM(J19+0.6)</f>
        <v>14.6</v>
      </c>
      <c r="L19" s="561">
        <f>SUM(J19+1.2)</f>
        <v>15.2</v>
      </c>
      <c r="M19" s="568">
        <f>SUM(J19+1.8)</f>
        <v>15.8</v>
      </c>
    </row>
    <row r="20" spans="2:13" customFormat="1" ht="28.5" x14ac:dyDescent="0.15">
      <c r="B20" s="282" t="s">
        <v>41</v>
      </c>
      <c r="C20" s="284" t="s">
        <v>42</v>
      </c>
      <c r="D20" s="285"/>
      <c r="E20" s="286"/>
      <c r="F20" s="521" t="s">
        <v>332</v>
      </c>
      <c r="G20" s="263" t="s">
        <v>20</v>
      </c>
      <c r="H20" s="564">
        <f>SUM(J20-1.6)</f>
        <v>62.9</v>
      </c>
      <c r="I20" s="562">
        <f>SUM(J20-0.8)</f>
        <v>63.7</v>
      </c>
      <c r="J20" s="559">
        <v>64.5</v>
      </c>
      <c r="K20" s="562">
        <f>SUM(J20+0.8)</f>
        <v>65.3</v>
      </c>
      <c r="L20" s="562">
        <f>SUM(J20+1.6)</f>
        <v>66.099999999999994</v>
      </c>
      <c r="M20" s="563">
        <f>SUM(J20+2.4)</f>
        <v>66.900000000000006</v>
      </c>
    </row>
    <row r="21" spans="2:13" customFormat="1" ht="28.5" x14ac:dyDescent="0.15">
      <c r="B21" s="264" t="s">
        <v>26</v>
      </c>
      <c r="C21" s="244"/>
      <c r="D21" s="244"/>
      <c r="E21" s="244"/>
      <c r="F21" s="514"/>
      <c r="G21" s="260"/>
      <c r="H21" s="569"/>
      <c r="I21" s="569"/>
      <c r="J21" s="570"/>
      <c r="K21" s="569"/>
      <c r="L21" s="571"/>
      <c r="M21" s="572"/>
    </row>
    <row r="22" spans="2:13" customFormat="1" ht="28.5" x14ac:dyDescent="0.15">
      <c r="B22" s="271" t="s">
        <v>43</v>
      </c>
      <c r="C22" s="272" t="s">
        <v>108</v>
      </c>
      <c r="D22" s="273"/>
      <c r="E22" s="274"/>
      <c r="F22" s="516" t="s">
        <v>333</v>
      </c>
      <c r="G22" s="263" t="s">
        <v>21</v>
      </c>
      <c r="H22" s="564">
        <f>J22-3.6</f>
        <v>35.4</v>
      </c>
      <c r="I22" s="562">
        <f>J22-1.8</f>
        <v>37.200000000000003</v>
      </c>
      <c r="J22" s="559">
        <v>39</v>
      </c>
      <c r="K22" s="562">
        <f>J22+1.8</f>
        <v>40.799999999999997</v>
      </c>
      <c r="L22" s="562">
        <f>J22+3.6</f>
        <v>42.6</v>
      </c>
      <c r="M22" s="563">
        <f>J22+5.4</f>
        <v>44.4</v>
      </c>
    </row>
    <row r="23" spans="2:13" customFormat="1" ht="28.5" x14ac:dyDescent="0.15">
      <c r="B23" s="339" t="s">
        <v>9</v>
      </c>
      <c r="C23" s="340" t="s">
        <v>22</v>
      </c>
      <c r="D23" s="285"/>
      <c r="E23" s="286"/>
      <c r="F23" s="521" t="s">
        <v>334</v>
      </c>
      <c r="G23" s="263" t="s">
        <v>20</v>
      </c>
      <c r="H23" s="564">
        <f>SUM(J23-2)</f>
        <v>84</v>
      </c>
      <c r="I23" s="562">
        <f>SUM(J23)</f>
        <v>86</v>
      </c>
      <c r="J23" s="559">
        <v>86</v>
      </c>
      <c r="K23" s="562">
        <f>SUM(J23)</f>
        <v>86</v>
      </c>
      <c r="L23" s="562">
        <f>SUM(J23+2)</f>
        <v>88</v>
      </c>
      <c r="M23" s="563">
        <f>J23+4</f>
        <v>90</v>
      </c>
    </row>
    <row r="24" spans="2:13" customFormat="1" ht="30" x14ac:dyDescent="0.15">
      <c r="B24" s="255" t="s">
        <v>80</v>
      </c>
      <c r="C24" s="513" t="s">
        <v>81</v>
      </c>
      <c r="D24" s="411"/>
      <c r="E24" s="411"/>
      <c r="F24" s="522" t="s">
        <v>335</v>
      </c>
      <c r="G24" s="263" t="s">
        <v>21</v>
      </c>
      <c r="H24" s="564">
        <f>SUM(J24-1)</f>
        <v>16</v>
      </c>
      <c r="I24" s="562">
        <f>SUM(J24)</f>
        <v>17</v>
      </c>
      <c r="J24" s="559">
        <v>17</v>
      </c>
      <c r="K24" s="562">
        <f>SUM(J24)</f>
        <v>17</v>
      </c>
      <c r="L24" s="562">
        <f>SUM(J24+1)</f>
        <v>18</v>
      </c>
      <c r="M24" s="563">
        <f>SUM(J24+2)</f>
        <v>19</v>
      </c>
    </row>
    <row r="25" spans="2:13" customFormat="1" ht="28.5" x14ac:dyDescent="0.15">
      <c r="B25" s="264" t="s">
        <v>27</v>
      </c>
      <c r="C25" s="244"/>
      <c r="D25" s="244"/>
      <c r="E25" s="244"/>
      <c r="F25" s="514"/>
      <c r="G25" s="260"/>
      <c r="H25" s="569"/>
      <c r="I25" s="569"/>
      <c r="J25" s="570"/>
      <c r="K25" s="569"/>
      <c r="L25" s="571"/>
      <c r="M25" s="572"/>
    </row>
    <row r="26" spans="2:13" customFormat="1" ht="28.5" x14ac:dyDescent="0.15">
      <c r="B26" s="247" t="s">
        <v>70</v>
      </c>
      <c r="C26" s="249" t="s">
        <v>71</v>
      </c>
      <c r="D26" s="259"/>
      <c r="E26" s="250"/>
      <c r="F26" s="523" t="s">
        <v>336</v>
      </c>
      <c r="G26" s="261" t="s">
        <v>20</v>
      </c>
      <c r="H26" s="560">
        <f>SUM(J26-1.2)</f>
        <v>19.8</v>
      </c>
      <c r="I26" s="561">
        <f>SUM(J26-0.6)</f>
        <v>20.399999999999999</v>
      </c>
      <c r="J26" s="573">
        <v>21</v>
      </c>
      <c r="K26" s="561">
        <f>SUM(J26+0.6)</f>
        <v>21.6</v>
      </c>
      <c r="L26" s="562">
        <f>SUM(J26+1.2)</f>
        <v>22.2</v>
      </c>
      <c r="M26" s="563">
        <f>J26+1.8</f>
        <v>22.8</v>
      </c>
    </row>
    <row r="27" spans="2:13" customFormat="1" ht="28.5" x14ac:dyDescent="0.15">
      <c r="B27" s="247" t="s">
        <v>72</v>
      </c>
      <c r="C27" s="249" t="s">
        <v>73</v>
      </c>
      <c r="D27" s="259"/>
      <c r="E27" s="250"/>
      <c r="F27" s="523" t="s">
        <v>337</v>
      </c>
      <c r="G27" s="261" t="s">
        <v>20</v>
      </c>
      <c r="H27" s="560">
        <f>SUM(J27-0.6)</f>
        <v>9.4</v>
      </c>
      <c r="I27" s="561">
        <f>SUM(J27-0.3)</f>
        <v>9.6999999999999993</v>
      </c>
      <c r="J27" s="573">
        <v>10</v>
      </c>
      <c r="K27" s="561">
        <f>SUM(J27+0.3)</f>
        <v>10.3</v>
      </c>
      <c r="L27" s="562">
        <f>SUM(J27+0.6)</f>
        <v>10.6</v>
      </c>
      <c r="M27" s="563">
        <f>J27+0.9</f>
        <v>10.9</v>
      </c>
    </row>
    <row r="28" spans="2:13" customFormat="1" ht="28.5" x14ac:dyDescent="0.15">
      <c r="B28" s="247" t="s">
        <v>44</v>
      </c>
      <c r="C28" s="249" t="s">
        <v>97</v>
      </c>
      <c r="D28" s="259"/>
      <c r="E28" s="250"/>
      <c r="F28" s="523" t="s">
        <v>338</v>
      </c>
      <c r="G28" s="261" t="s">
        <v>20</v>
      </c>
      <c r="H28" s="560">
        <f>SUM(J28-3)</f>
        <v>53</v>
      </c>
      <c r="I28" s="561">
        <f>SUM(J28-1.5)</f>
        <v>54.5</v>
      </c>
      <c r="J28" s="573">
        <v>56</v>
      </c>
      <c r="K28" s="561">
        <f>SUM(J28+1.5)</f>
        <v>57.5</v>
      </c>
      <c r="L28" s="561">
        <f>SUM(J28+3)</f>
        <v>59</v>
      </c>
      <c r="M28" s="568">
        <f>SUM(J28+4.5)</f>
        <v>60.5</v>
      </c>
    </row>
    <row r="29" spans="2:13" customFormat="1" ht="28.5" x14ac:dyDescent="0.15">
      <c r="B29" s="265" t="s">
        <v>45</v>
      </c>
      <c r="C29" s="246" t="s">
        <v>31</v>
      </c>
      <c r="D29" s="252"/>
      <c r="E29" s="253"/>
      <c r="F29" s="523" t="s">
        <v>339</v>
      </c>
      <c r="G29" s="261" t="s">
        <v>21</v>
      </c>
      <c r="H29" s="560">
        <f>SUM(J29)</f>
        <v>9</v>
      </c>
      <c r="I29" s="561">
        <f>SUM(J29)</f>
        <v>9</v>
      </c>
      <c r="J29" s="573">
        <v>9</v>
      </c>
      <c r="K29" s="561">
        <f>SUM(J29)</f>
        <v>9</v>
      </c>
      <c r="L29" s="561">
        <f>SUM(J29)</f>
        <v>9</v>
      </c>
      <c r="M29" s="568">
        <f>SUM(K29)</f>
        <v>9</v>
      </c>
    </row>
    <row r="30" spans="2:13" customFormat="1" ht="28.5" x14ac:dyDescent="0.15">
      <c r="B30" s="264" t="s">
        <v>28</v>
      </c>
      <c r="C30" s="244"/>
      <c r="D30" s="244"/>
      <c r="E30" s="244"/>
      <c r="F30" s="514"/>
      <c r="G30" s="260"/>
      <c r="H30" s="569"/>
      <c r="I30" s="569"/>
      <c r="J30" s="570"/>
      <c r="K30" s="569"/>
      <c r="L30" s="571"/>
      <c r="M30" s="572"/>
    </row>
    <row r="31" spans="2:13" customFormat="1" ht="28.5" x14ac:dyDescent="0.15">
      <c r="B31" s="247" t="s">
        <v>46</v>
      </c>
      <c r="C31" s="269" t="s">
        <v>90</v>
      </c>
      <c r="D31" s="243"/>
      <c r="E31" s="248"/>
      <c r="F31" s="523" t="s">
        <v>341</v>
      </c>
      <c r="G31" s="261" t="s">
        <v>21</v>
      </c>
      <c r="H31" s="560">
        <f>SUM(J31-1.4)</f>
        <v>23.6</v>
      </c>
      <c r="I31" s="561">
        <f>SUM(J31-0.7)</f>
        <v>24.3</v>
      </c>
      <c r="J31" s="573">
        <v>25</v>
      </c>
      <c r="K31" s="561">
        <f>SUM(J31+0.7)</f>
        <v>25.7</v>
      </c>
      <c r="L31" s="561">
        <f>SUM(J31+1.4)</f>
        <v>26.4</v>
      </c>
      <c r="M31" s="568">
        <f>J31+2.1</f>
        <v>27.1</v>
      </c>
    </row>
    <row r="32" spans="2:13" customFormat="1" ht="28.5" x14ac:dyDescent="0.15">
      <c r="B32" s="265" t="s">
        <v>95</v>
      </c>
      <c r="C32" s="246" t="s">
        <v>96</v>
      </c>
      <c r="D32" s="252"/>
      <c r="E32" s="253"/>
      <c r="F32" s="523" t="s">
        <v>342</v>
      </c>
      <c r="G32" s="315" t="s">
        <v>21</v>
      </c>
      <c r="H32" s="560">
        <f>SUM(J32)</f>
        <v>35</v>
      </c>
      <c r="I32" s="561">
        <f>SUM(J32)</f>
        <v>35</v>
      </c>
      <c r="J32" s="573">
        <v>35</v>
      </c>
      <c r="K32" s="561">
        <f>SUM(J32+0.45)</f>
        <v>35.450000000000003</v>
      </c>
      <c r="L32" s="562">
        <f>SUM(J32+0.9)</f>
        <v>35.9</v>
      </c>
      <c r="M32" s="563">
        <f>J32+1.35</f>
        <v>36.35</v>
      </c>
    </row>
    <row r="33" spans="1:13" customFormat="1" ht="28.5" x14ac:dyDescent="0.15">
      <c r="B33" s="247" t="s">
        <v>82</v>
      </c>
      <c r="C33" s="268" t="s">
        <v>83</v>
      </c>
      <c r="D33" s="243"/>
      <c r="E33" s="248"/>
      <c r="F33" s="523" t="s">
        <v>343</v>
      </c>
      <c r="G33" s="261" t="s">
        <v>21</v>
      </c>
      <c r="H33" s="560">
        <f>SUM(J33)</f>
        <v>35</v>
      </c>
      <c r="I33" s="561">
        <f>SUM(J33)</f>
        <v>35</v>
      </c>
      <c r="J33" s="573">
        <v>35</v>
      </c>
      <c r="K33" s="561">
        <f>SUM(J33+0.45)</f>
        <v>35.450000000000003</v>
      </c>
      <c r="L33" s="562">
        <f>SUM(J33+0.9)</f>
        <v>35.9</v>
      </c>
      <c r="M33" s="563">
        <f>J33+1.35</f>
        <v>36.35</v>
      </c>
    </row>
    <row r="34" spans="1:13" customFormat="1" ht="28.5" x14ac:dyDescent="0.15">
      <c r="B34" s="341" t="s">
        <v>84</v>
      </c>
      <c r="C34" s="342"/>
      <c r="D34" s="342"/>
      <c r="E34" s="342"/>
      <c r="F34" s="515"/>
      <c r="G34" s="276"/>
      <c r="H34" s="569"/>
      <c r="I34" s="569"/>
      <c r="J34" s="570"/>
      <c r="K34" s="569"/>
      <c r="L34" s="571"/>
      <c r="M34" s="572"/>
    </row>
    <row r="35" spans="1:13" customFormat="1" ht="30" x14ac:dyDescent="0.45">
      <c r="B35" s="271" t="s">
        <v>85</v>
      </c>
      <c r="C35" s="272" t="s">
        <v>86</v>
      </c>
      <c r="D35" s="273"/>
      <c r="E35" s="274"/>
      <c r="F35" s="550" t="s">
        <v>344</v>
      </c>
      <c r="G35" s="263" t="s">
        <v>21</v>
      </c>
      <c r="H35" s="564">
        <f>SUM(J35-2)</f>
        <v>82</v>
      </c>
      <c r="I35" s="562">
        <f>SUM(J35)</f>
        <v>84</v>
      </c>
      <c r="J35" s="559">
        <v>84</v>
      </c>
      <c r="K35" s="562">
        <f>SUM(J35)</f>
        <v>84</v>
      </c>
      <c r="L35" s="562">
        <f>SUM(J35+2)</f>
        <v>86</v>
      </c>
      <c r="M35" s="563">
        <f>J35+4</f>
        <v>88</v>
      </c>
    </row>
    <row r="36" spans="1:13" customFormat="1" ht="28.5" x14ac:dyDescent="0.15">
      <c r="B36" s="247" t="s">
        <v>87</v>
      </c>
      <c r="C36" s="249" t="s">
        <v>88</v>
      </c>
      <c r="D36" s="259"/>
      <c r="E36" s="250"/>
      <c r="F36" s="551" t="s">
        <v>345</v>
      </c>
      <c r="G36" s="261" t="s">
        <v>21</v>
      </c>
      <c r="H36" s="574">
        <f>SUM(J36-1)</f>
        <v>17</v>
      </c>
      <c r="I36" s="574">
        <f>J36</f>
        <v>18</v>
      </c>
      <c r="J36" s="559">
        <v>18</v>
      </c>
      <c r="K36" s="574">
        <f>J36</f>
        <v>18</v>
      </c>
      <c r="L36" s="575">
        <f>SUM(J36+1)</f>
        <v>19</v>
      </c>
      <c r="M36" s="576">
        <f>SUM(J36+1)</f>
        <v>19</v>
      </c>
    </row>
    <row r="38" spans="1:13" customFormat="1" ht="15.75" x14ac:dyDescent="0.2">
      <c r="A38" s="22"/>
      <c r="B38" s="142"/>
      <c r="C38" s="142"/>
      <c r="D38" s="380"/>
      <c r="E38" s="381"/>
      <c r="F38" s="98"/>
      <c r="G38" s="142"/>
      <c r="H38" s="142"/>
      <c r="I38" s="142"/>
      <c r="J38" s="383"/>
      <c r="K38" s="383"/>
      <c r="L38" s="384"/>
      <c r="M38" s="385"/>
    </row>
    <row r="39" spans="1:13" customFormat="1" ht="19.5" thickBot="1" x14ac:dyDescent="0.25">
      <c r="A39" s="22"/>
      <c r="B39" s="12" t="s">
        <v>121</v>
      </c>
      <c r="C39" s="142"/>
      <c r="D39" s="380"/>
      <c r="E39" s="381"/>
      <c r="F39" s="382"/>
      <c r="G39" s="142"/>
      <c r="H39" s="142"/>
      <c r="I39" s="142"/>
      <c r="J39" s="383"/>
      <c r="K39" s="383"/>
      <c r="L39" s="384"/>
      <c r="M39" s="385"/>
    </row>
    <row r="40" spans="1:13" customFormat="1" ht="19.5" thickBot="1" x14ac:dyDescent="0.2">
      <c r="B40" s="686" t="s">
        <v>13</v>
      </c>
      <c r="C40" s="687"/>
      <c r="D40" s="687"/>
      <c r="E40" s="687"/>
      <c r="F40" s="687"/>
      <c r="G40" s="688"/>
      <c r="H40" s="689"/>
      <c r="I40" s="690"/>
      <c r="J40" s="690"/>
      <c r="K40" s="690"/>
      <c r="L40" s="690"/>
      <c r="M40" s="690"/>
    </row>
    <row r="41" spans="1:13" customFormat="1" ht="36.75" x14ac:dyDescent="0.15">
      <c r="B41" s="337" t="s">
        <v>25</v>
      </c>
      <c r="C41" s="277"/>
      <c r="D41" s="277"/>
      <c r="E41" s="579" t="s">
        <v>379</v>
      </c>
      <c r="F41" s="277"/>
      <c r="G41" s="278" t="s">
        <v>18</v>
      </c>
      <c r="H41" s="552" t="s">
        <v>8</v>
      </c>
      <c r="I41" s="552" t="s">
        <v>9</v>
      </c>
      <c r="J41" s="553" t="s">
        <v>10</v>
      </c>
      <c r="K41" s="554" t="s">
        <v>11</v>
      </c>
      <c r="L41" s="555" t="s">
        <v>12</v>
      </c>
      <c r="M41" s="556" t="s">
        <v>23</v>
      </c>
    </row>
    <row r="42" spans="1:13" customFormat="1" ht="28.5" x14ac:dyDescent="0.15">
      <c r="B42" s="271" t="s">
        <v>32</v>
      </c>
      <c r="C42" s="275" t="s">
        <v>104</v>
      </c>
      <c r="D42" s="273"/>
      <c r="E42" s="274"/>
      <c r="F42" s="516" t="s">
        <v>321</v>
      </c>
      <c r="G42" s="263" t="s">
        <v>21</v>
      </c>
      <c r="H42" s="557">
        <f>J42-4.8</f>
        <v>32.200000000000003</v>
      </c>
      <c r="I42" s="558">
        <f>J42-2.4</f>
        <v>34.6</v>
      </c>
      <c r="J42" s="577">
        <v>37</v>
      </c>
      <c r="K42" s="558">
        <f>J42+2.4</f>
        <v>39.4</v>
      </c>
      <c r="L42" s="558">
        <f>J42+4.8</f>
        <v>41.8</v>
      </c>
      <c r="M42" s="558">
        <f>J42+7.2</f>
        <v>44.2</v>
      </c>
    </row>
    <row r="43" spans="1:13" customFormat="1" ht="28.5" x14ac:dyDescent="0.15">
      <c r="B43" s="251" t="s">
        <v>33</v>
      </c>
      <c r="C43" s="268" t="s">
        <v>19</v>
      </c>
      <c r="D43" s="243"/>
      <c r="E43" s="248"/>
      <c r="F43" s="517" t="s">
        <v>322</v>
      </c>
      <c r="G43" s="261" t="s">
        <v>20</v>
      </c>
      <c r="H43" s="560">
        <f>SUM(J43-6)</f>
        <v>46</v>
      </c>
      <c r="I43" s="561">
        <f>SUM(J43-3)</f>
        <v>49</v>
      </c>
      <c r="J43" s="573">
        <v>52</v>
      </c>
      <c r="K43" s="561">
        <f>SUM(J43+3)</f>
        <v>55</v>
      </c>
      <c r="L43" s="562">
        <f>SUM(J43+6)</f>
        <v>58</v>
      </c>
      <c r="M43" s="563">
        <f>J43+10</f>
        <v>62</v>
      </c>
    </row>
    <row r="44" spans="1:13" customFormat="1" ht="28.5" x14ac:dyDescent="0.15">
      <c r="B44" s="251" t="s">
        <v>34</v>
      </c>
      <c r="C44" s="268" t="s">
        <v>105</v>
      </c>
      <c r="D44" s="243"/>
      <c r="E44" s="248"/>
      <c r="F44" s="517" t="s">
        <v>323</v>
      </c>
      <c r="G44" s="261" t="s">
        <v>20</v>
      </c>
      <c r="H44" s="560">
        <f>SUM(J44-6)</f>
        <v>40</v>
      </c>
      <c r="I44" s="561">
        <f>SUM(J44-3)</f>
        <v>43</v>
      </c>
      <c r="J44" s="573">
        <v>46</v>
      </c>
      <c r="K44" s="561">
        <f>SUM(J44+3)</f>
        <v>49</v>
      </c>
      <c r="L44" s="562">
        <f>SUM(J44+6)</f>
        <v>52</v>
      </c>
      <c r="M44" s="563">
        <f>J44+10</f>
        <v>56</v>
      </c>
    </row>
    <row r="45" spans="1:13" customFormat="1" ht="30" x14ac:dyDescent="0.15">
      <c r="B45" s="409" t="s">
        <v>169</v>
      </c>
      <c r="C45" s="410" t="s">
        <v>170</v>
      </c>
      <c r="D45" s="411"/>
      <c r="E45" s="412"/>
      <c r="F45" s="518" t="s">
        <v>324</v>
      </c>
      <c r="G45" s="263" t="s">
        <v>20</v>
      </c>
      <c r="H45" s="560">
        <f>SUM(J45-6)</f>
        <v>46</v>
      </c>
      <c r="I45" s="561">
        <f>SUM(J45-3)</f>
        <v>49</v>
      </c>
      <c r="J45" s="573">
        <v>52</v>
      </c>
      <c r="K45" s="561">
        <f>SUM(J45+3)</f>
        <v>55</v>
      </c>
      <c r="L45" s="562">
        <f>SUM(J45+6)</f>
        <v>58</v>
      </c>
      <c r="M45" s="563">
        <f>J45+10</f>
        <v>62</v>
      </c>
    </row>
    <row r="46" spans="1:13" customFormat="1" ht="30" x14ac:dyDescent="0.15">
      <c r="B46" s="407" t="s">
        <v>35</v>
      </c>
      <c r="C46" s="96" t="s">
        <v>171</v>
      </c>
      <c r="D46" s="528"/>
      <c r="E46" s="528"/>
      <c r="F46" s="542" t="s">
        <v>325</v>
      </c>
      <c r="G46" s="261" t="s">
        <v>20</v>
      </c>
      <c r="H46" s="560">
        <f>SUM(J46-6)</f>
        <v>52</v>
      </c>
      <c r="I46" s="561">
        <f>SUM(J46-3)</f>
        <v>55</v>
      </c>
      <c r="J46" s="573">
        <v>58</v>
      </c>
      <c r="K46" s="561">
        <f>SUM(J46+3)</f>
        <v>61</v>
      </c>
      <c r="L46" s="562">
        <f>SUM(J46+6)</f>
        <v>64</v>
      </c>
      <c r="M46" s="563">
        <f>J46+10</f>
        <v>68</v>
      </c>
    </row>
    <row r="47" spans="1:13" customFormat="1" ht="28.5" x14ac:dyDescent="0.15">
      <c r="B47" s="255" t="s">
        <v>74</v>
      </c>
      <c r="C47" s="287" t="s">
        <v>76</v>
      </c>
      <c r="D47" s="279"/>
      <c r="E47" s="280"/>
      <c r="F47" s="520" t="s">
        <v>326</v>
      </c>
      <c r="G47" s="263" t="s">
        <v>20</v>
      </c>
      <c r="H47" s="564">
        <f>SUM(J47-2)</f>
        <v>72</v>
      </c>
      <c r="I47" s="562">
        <f>SUM(J47)</f>
        <v>74</v>
      </c>
      <c r="J47" s="559">
        <v>74</v>
      </c>
      <c r="K47" s="562">
        <f>SUM(J47)</f>
        <v>74</v>
      </c>
      <c r="L47" s="562">
        <f>SUM(J47+2)</f>
        <v>76</v>
      </c>
      <c r="M47" s="563">
        <f>J47+4</f>
        <v>78</v>
      </c>
    </row>
    <row r="48" spans="1:13" customFormat="1" ht="28.5" x14ac:dyDescent="0.15">
      <c r="B48" s="282" t="s">
        <v>30</v>
      </c>
      <c r="C48" s="283" t="s">
        <v>36</v>
      </c>
      <c r="D48" s="280"/>
      <c r="E48" s="280"/>
      <c r="F48" s="520" t="s">
        <v>327</v>
      </c>
      <c r="G48" s="263" t="s">
        <v>77</v>
      </c>
      <c r="H48" s="564">
        <f>SUM(J48-1.5)</f>
        <v>10.5</v>
      </c>
      <c r="I48" s="562">
        <f>SUM(J48-0.75)</f>
        <v>11.25</v>
      </c>
      <c r="J48" s="559">
        <v>12</v>
      </c>
      <c r="K48" s="562">
        <f>SUM(J48+0.75)</f>
        <v>12.75</v>
      </c>
      <c r="L48" s="562">
        <f>SUM(J48+1.5)</f>
        <v>13.5</v>
      </c>
      <c r="M48" s="563">
        <f>J48+2.5</f>
        <v>14.5</v>
      </c>
    </row>
    <row r="49" spans="2:13" customFormat="1" ht="28.5" x14ac:dyDescent="0.15">
      <c r="B49" s="282" t="s">
        <v>98</v>
      </c>
      <c r="C49" s="283" t="s">
        <v>106</v>
      </c>
      <c r="D49" s="280"/>
      <c r="E49" s="280"/>
      <c r="F49" s="519" t="s">
        <v>328</v>
      </c>
      <c r="G49" s="263" t="s">
        <v>77</v>
      </c>
      <c r="H49" s="565">
        <f>SUM(J49-1.5)</f>
        <v>20.5</v>
      </c>
      <c r="I49" s="566">
        <f>SUM(J49-0.75)</f>
        <v>21.25</v>
      </c>
      <c r="J49" s="559">
        <v>22</v>
      </c>
      <c r="K49" s="566">
        <f>SUM(J49+0.75)</f>
        <v>22.75</v>
      </c>
      <c r="L49" s="566">
        <f>SUM(J49+1.5)</f>
        <v>23.5</v>
      </c>
      <c r="M49" s="567">
        <f>J49+2.25</f>
        <v>24.25</v>
      </c>
    </row>
    <row r="50" spans="2:13" customFormat="1" ht="28.5" x14ac:dyDescent="0.15">
      <c r="B50" s="255" t="s">
        <v>37</v>
      </c>
      <c r="C50" s="386" t="s">
        <v>24</v>
      </c>
      <c r="D50" s="387"/>
      <c r="E50" s="388"/>
      <c r="F50" s="519" t="s">
        <v>329</v>
      </c>
      <c r="G50" s="263" t="s">
        <v>21</v>
      </c>
      <c r="H50" s="560">
        <f>SUM(J50-2)</f>
        <v>17</v>
      </c>
      <c r="I50" s="561">
        <f>SUM(J50-1)</f>
        <v>18</v>
      </c>
      <c r="J50" s="559">
        <v>19</v>
      </c>
      <c r="K50" s="561">
        <f>SUM(J50+1)</f>
        <v>20</v>
      </c>
      <c r="L50" s="561">
        <f>SUM(J50+2)</f>
        <v>21</v>
      </c>
      <c r="M50" s="568">
        <f>SUM(J50+3)</f>
        <v>22</v>
      </c>
    </row>
    <row r="51" spans="2:13" customFormat="1" ht="28.5" x14ac:dyDescent="0.15">
      <c r="B51" s="255" t="s">
        <v>38</v>
      </c>
      <c r="C51" s="386" t="s">
        <v>109</v>
      </c>
      <c r="D51" s="387"/>
      <c r="E51" s="388"/>
      <c r="F51" s="519" t="s">
        <v>373</v>
      </c>
      <c r="G51" s="263" t="s">
        <v>21</v>
      </c>
      <c r="H51" s="560">
        <f>SUM(J51-1.5)</f>
        <v>14.5</v>
      </c>
      <c r="I51" s="561">
        <f>SUM(J51-0.75)</f>
        <v>15.25</v>
      </c>
      <c r="J51" s="559">
        <v>16</v>
      </c>
      <c r="K51" s="561">
        <f>SUM(J51+0.75)</f>
        <v>16.75</v>
      </c>
      <c r="L51" s="561">
        <f>SUM(J51+1.5)</f>
        <v>17.5</v>
      </c>
      <c r="M51" s="568">
        <f>SUM(J51+2.25)</f>
        <v>18.25</v>
      </c>
    </row>
    <row r="52" spans="2:13" customFormat="1" ht="28.5" x14ac:dyDescent="0.15">
      <c r="B52" s="255" t="s">
        <v>39</v>
      </c>
      <c r="C52" s="386" t="s">
        <v>78</v>
      </c>
      <c r="D52" s="387"/>
      <c r="E52" s="388"/>
      <c r="F52" s="519" t="s">
        <v>331</v>
      </c>
      <c r="G52" s="263" t="s">
        <v>21</v>
      </c>
      <c r="H52" s="560">
        <f>SUM(J52-1.2)</f>
        <v>8.8000000000000007</v>
      </c>
      <c r="I52" s="561">
        <f>SUM(J52-0.6)</f>
        <v>9.4</v>
      </c>
      <c r="J52" s="559">
        <v>10</v>
      </c>
      <c r="K52" s="561">
        <f>SUM(J52+0.6)</f>
        <v>10.6</v>
      </c>
      <c r="L52" s="561">
        <f>SUM(J52+1.2)</f>
        <v>11.2</v>
      </c>
      <c r="M52" s="568">
        <f>SUM(J52+1.8)</f>
        <v>11.8</v>
      </c>
    </row>
    <row r="53" spans="2:13" customFormat="1" ht="28.5" x14ac:dyDescent="0.15">
      <c r="B53" s="255" t="s">
        <v>40</v>
      </c>
      <c r="C53" s="386" t="s">
        <v>79</v>
      </c>
      <c r="D53" s="387"/>
      <c r="E53" s="388"/>
      <c r="F53" s="519" t="s">
        <v>374</v>
      </c>
      <c r="G53" s="263" t="s">
        <v>21</v>
      </c>
      <c r="H53" s="560">
        <f>SUM(J53-1.2)</f>
        <v>11.8</v>
      </c>
      <c r="I53" s="561">
        <f>SUM(J53-0.6)</f>
        <v>12.4</v>
      </c>
      <c r="J53" s="559">
        <v>13</v>
      </c>
      <c r="K53" s="561">
        <f>SUM(J53+0.6)</f>
        <v>13.6</v>
      </c>
      <c r="L53" s="561">
        <f>SUM(J53+1.2)</f>
        <v>14.2</v>
      </c>
      <c r="M53" s="568">
        <f>SUM(J53+1.8)</f>
        <v>14.8</v>
      </c>
    </row>
    <row r="54" spans="2:13" customFormat="1" ht="28.5" x14ac:dyDescent="0.15">
      <c r="B54" s="282" t="s">
        <v>41</v>
      </c>
      <c r="C54" s="284" t="s">
        <v>42</v>
      </c>
      <c r="D54" s="285"/>
      <c r="E54" s="286"/>
      <c r="F54" s="521" t="s">
        <v>332</v>
      </c>
      <c r="G54" s="263" t="s">
        <v>20</v>
      </c>
      <c r="H54" s="564">
        <f>SUM(J54-1.6)</f>
        <v>61.4</v>
      </c>
      <c r="I54" s="562">
        <f>SUM(J54-0.8)</f>
        <v>62.2</v>
      </c>
      <c r="J54" s="559">
        <v>63</v>
      </c>
      <c r="K54" s="562">
        <f>SUM(J54+0.8)</f>
        <v>63.8</v>
      </c>
      <c r="L54" s="562">
        <f>SUM(J54+1.6)</f>
        <v>64.599999999999994</v>
      </c>
      <c r="M54" s="563">
        <f>SUM(J54+2.4)</f>
        <v>65.400000000000006</v>
      </c>
    </row>
    <row r="55" spans="2:13" customFormat="1" ht="28.5" x14ac:dyDescent="0.15">
      <c r="B55" s="264" t="s">
        <v>113</v>
      </c>
      <c r="C55" s="244"/>
      <c r="D55" s="244"/>
      <c r="E55" s="244"/>
      <c r="F55" s="514"/>
      <c r="G55" s="260"/>
      <c r="H55" s="569"/>
      <c r="I55" s="569"/>
      <c r="J55" s="570"/>
      <c r="K55" s="569"/>
      <c r="L55" s="571"/>
      <c r="M55" s="572"/>
    </row>
    <row r="56" spans="2:13" customFormat="1" ht="28.5" x14ac:dyDescent="0.15">
      <c r="B56" s="271" t="s">
        <v>43</v>
      </c>
      <c r="C56" s="272" t="s">
        <v>108</v>
      </c>
      <c r="D56" s="273"/>
      <c r="E56" s="274"/>
      <c r="F56" s="516" t="s">
        <v>333</v>
      </c>
      <c r="G56" s="263" t="s">
        <v>21</v>
      </c>
      <c r="H56" s="564">
        <f>J56-3.6</f>
        <v>35.4</v>
      </c>
      <c r="I56" s="562">
        <f>J56-1.8</f>
        <v>37.200000000000003</v>
      </c>
      <c r="J56" s="559">
        <v>39</v>
      </c>
      <c r="K56" s="562">
        <f>J56+1.8</f>
        <v>40.799999999999997</v>
      </c>
      <c r="L56" s="562">
        <f>J56+3.6</f>
        <v>42.6</v>
      </c>
      <c r="M56" s="563">
        <f>J56+5.4</f>
        <v>44.4</v>
      </c>
    </row>
    <row r="57" spans="2:13" customFormat="1" ht="28.5" x14ac:dyDescent="0.15">
      <c r="B57" s="339" t="s">
        <v>9</v>
      </c>
      <c r="C57" s="340" t="s">
        <v>22</v>
      </c>
      <c r="D57" s="285"/>
      <c r="E57" s="286"/>
      <c r="F57" s="521" t="s">
        <v>334</v>
      </c>
      <c r="G57" s="263" t="s">
        <v>20</v>
      </c>
      <c r="H57" s="564">
        <f>SUM(J57-2)</f>
        <v>72</v>
      </c>
      <c r="I57" s="562">
        <f>SUM(J57)</f>
        <v>74</v>
      </c>
      <c r="J57" s="559">
        <v>74</v>
      </c>
      <c r="K57" s="562">
        <f>SUM(J57)</f>
        <v>74</v>
      </c>
      <c r="L57" s="562">
        <f>SUM(J57+2)</f>
        <v>76</v>
      </c>
      <c r="M57" s="563">
        <f>J57+4</f>
        <v>78</v>
      </c>
    </row>
    <row r="58" spans="2:13" customFormat="1" ht="28.5" x14ac:dyDescent="0.15">
      <c r="B58" s="264" t="s">
        <v>27</v>
      </c>
      <c r="C58" s="244"/>
      <c r="D58" s="244"/>
      <c r="E58" s="244"/>
      <c r="F58" s="514"/>
      <c r="G58" s="260"/>
      <c r="H58" s="569"/>
      <c r="I58" s="569"/>
      <c r="J58" s="570"/>
      <c r="K58" s="569"/>
      <c r="L58" s="571"/>
      <c r="M58" s="572"/>
    </row>
    <row r="59" spans="2:13" customFormat="1" ht="28.5" x14ac:dyDescent="0.15">
      <c r="B59" s="247" t="s">
        <v>70</v>
      </c>
      <c r="C59" s="249" t="s">
        <v>71</v>
      </c>
      <c r="D59" s="259"/>
      <c r="E59" s="250"/>
      <c r="F59" s="523" t="s">
        <v>336</v>
      </c>
      <c r="G59" s="261" t="s">
        <v>20</v>
      </c>
      <c r="H59" s="560">
        <f>SUM(J59-1.2)</f>
        <v>18.8</v>
      </c>
      <c r="I59" s="561">
        <f>SUM(J59-0.6)</f>
        <v>19.399999999999999</v>
      </c>
      <c r="J59" s="573">
        <v>20</v>
      </c>
      <c r="K59" s="561">
        <f>SUM(J59+0.6)</f>
        <v>20.6</v>
      </c>
      <c r="L59" s="562">
        <f>SUM(J59+1.2)</f>
        <v>21.2</v>
      </c>
      <c r="M59" s="563">
        <f>J59+1.8</f>
        <v>21.8</v>
      </c>
    </row>
    <row r="60" spans="2:13" customFormat="1" ht="28.5" x14ac:dyDescent="0.15">
      <c r="B60" s="247" t="s">
        <v>72</v>
      </c>
      <c r="C60" s="249" t="s">
        <v>73</v>
      </c>
      <c r="D60" s="259"/>
      <c r="E60" s="250"/>
      <c r="F60" s="523" t="s">
        <v>337</v>
      </c>
      <c r="G60" s="261" t="s">
        <v>20</v>
      </c>
      <c r="H60" s="560">
        <f>SUM(J60-0.6)</f>
        <v>8.9</v>
      </c>
      <c r="I60" s="561">
        <f>SUM(J60-0.3)</f>
        <v>9.1999999999999993</v>
      </c>
      <c r="J60" s="573">
        <v>9.5</v>
      </c>
      <c r="K60" s="561">
        <f>SUM(J60+0.3)</f>
        <v>9.8000000000000007</v>
      </c>
      <c r="L60" s="562">
        <f>SUM(J60+0.6)</f>
        <v>10.1</v>
      </c>
      <c r="M60" s="563">
        <f>J60+0.9</f>
        <v>10.4</v>
      </c>
    </row>
    <row r="61" spans="2:13" customFormat="1" ht="28.5" x14ac:dyDescent="0.15">
      <c r="B61" s="247" t="s">
        <v>44</v>
      </c>
      <c r="C61" s="249" t="s">
        <v>97</v>
      </c>
      <c r="D61" s="259"/>
      <c r="E61" s="250"/>
      <c r="F61" s="523" t="s">
        <v>338</v>
      </c>
      <c r="G61" s="261" t="s">
        <v>20</v>
      </c>
      <c r="H61" s="560">
        <f>SUM(J61-3)</f>
        <v>49</v>
      </c>
      <c r="I61" s="561">
        <f>SUM(J61-1.5)</f>
        <v>50.5</v>
      </c>
      <c r="J61" s="573">
        <v>52</v>
      </c>
      <c r="K61" s="561">
        <f>SUM(J61+1.5)</f>
        <v>53.5</v>
      </c>
      <c r="L61" s="561">
        <f>SUM(J61+3)</f>
        <v>55</v>
      </c>
      <c r="M61" s="568">
        <f>SUM(J61+4.5)</f>
        <v>56.5</v>
      </c>
    </row>
    <row r="62" spans="2:13" customFormat="1" ht="28.5" x14ac:dyDescent="0.15">
      <c r="B62" s="265" t="s">
        <v>45</v>
      </c>
      <c r="C62" s="246" t="s">
        <v>31</v>
      </c>
      <c r="D62" s="252"/>
      <c r="E62" s="253"/>
      <c r="F62" s="524" t="s">
        <v>339</v>
      </c>
      <c r="G62" s="261" t="s">
        <v>21</v>
      </c>
      <c r="H62" s="560">
        <f>SUM(J62)</f>
        <v>8</v>
      </c>
      <c r="I62" s="561">
        <f>SUM(J62)</f>
        <v>8</v>
      </c>
      <c r="J62" s="573">
        <v>8</v>
      </c>
      <c r="K62" s="561">
        <f>SUM(J62)</f>
        <v>8</v>
      </c>
      <c r="L62" s="561">
        <f>SUM(J62)</f>
        <v>8</v>
      </c>
      <c r="M62" s="568">
        <f>SUM(K62)</f>
        <v>8</v>
      </c>
    </row>
    <row r="63" spans="2:13" customFormat="1" ht="28.5" x14ac:dyDescent="0.15">
      <c r="B63" s="264" t="s">
        <v>28</v>
      </c>
      <c r="C63" s="244"/>
      <c r="D63" s="244"/>
      <c r="E63" s="244"/>
      <c r="F63" s="514"/>
      <c r="G63" s="260"/>
      <c r="H63" s="569"/>
      <c r="I63" s="569"/>
      <c r="J63" s="570"/>
      <c r="K63" s="569"/>
      <c r="L63" s="571"/>
      <c r="M63" s="572"/>
    </row>
    <row r="64" spans="2:13" customFormat="1" ht="28.5" x14ac:dyDescent="0.15">
      <c r="B64" s="247" t="s">
        <v>46</v>
      </c>
      <c r="C64" s="269" t="s">
        <v>90</v>
      </c>
      <c r="D64" s="243"/>
      <c r="E64" s="248"/>
      <c r="F64" s="524" t="s">
        <v>341</v>
      </c>
      <c r="G64" s="261" t="s">
        <v>21</v>
      </c>
      <c r="H64" s="560">
        <f>SUM(J64-1.4)</f>
        <v>22.6</v>
      </c>
      <c r="I64" s="561">
        <f>SUM(J64-0.7)</f>
        <v>23.3</v>
      </c>
      <c r="J64" s="573">
        <v>24</v>
      </c>
      <c r="K64" s="561">
        <f>SUM(J64+0.7)</f>
        <v>24.7</v>
      </c>
      <c r="L64" s="561">
        <f>SUM(J64+1.4)</f>
        <v>25.4</v>
      </c>
      <c r="M64" s="568">
        <f>J64+2.1</f>
        <v>26.1</v>
      </c>
    </row>
    <row r="65" spans="2:13" customFormat="1" ht="28.5" x14ac:dyDescent="0.15">
      <c r="B65" s="265" t="s">
        <v>95</v>
      </c>
      <c r="C65" s="246" t="s">
        <v>96</v>
      </c>
      <c r="D65" s="252"/>
      <c r="E65" s="253"/>
      <c r="F65" s="525" t="s">
        <v>342</v>
      </c>
      <c r="G65" s="315" t="s">
        <v>21</v>
      </c>
      <c r="H65" s="560">
        <f>SUM(J65)</f>
        <v>35</v>
      </c>
      <c r="I65" s="561">
        <f>SUM(J65)</f>
        <v>35</v>
      </c>
      <c r="J65" s="573">
        <v>35</v>
      </c>
      <c r="K65" s="561">
        <f>SUM(J65+0.45)</f>
        <v>35.450000000000003</v>
      </c>
      <c r="L65" s="562">
        <f>SUM(J65+0.9)</f>
        <v>35.9</v>
      </c>
      <c r="M65" s="563">
        <f>J65+1.35</f>
        <v>36.35</v>
      </c>
    </row>
    <row r="66" spans="2:13" customFormat="1" ht="28.5" x14ac:dyDescent="0.15">
      <c r="B66" s="247" t="s">
        <v>82</v>
      </c>
      <c r="C66" s="268" t="s">
        <v>83</v>
      </c>
      <c r="D66" s="243"/>
      <c r="E66" s="248"/>
      <c r="F66" s="525" t="s">
        <v>343</v>
      </c>
      <c r="G66" s="261" t="s">
        <v>21</v>
      </c>
      <c r="H66" s="560">
        <f>SUM(J66)</f>
        <v>35</v>
      </c>
      <c r="I66" s="561">
        <f>SUM(J66)</f>
        <v>35</v>
      </c>
      <c r="J66" s="573">
        <v>35</v>
      </c>
      <c r="K66" s="561">
        <f>SUM(J66+0.45)</f>
        <v>35.450000000000003</v>
      </c>
      <c r="L66" s="562">
        <f>SUM(J66+0.9)</f>
        <v>35.9</v>
      </c>
      <c r="M66" s="563">
        <f>J66+1.35</f>
        <v>36.35</v>
      </c>
    </row>
    <row r="67" spans="2:13" customFormat="1" ht="28.5" x14ac:dyDescent="0.15">
      <c r="B67" s="341" t="s">
        <v>84</v>
      </c>
      <c r="C67" s="342"/>
      <c r="D67" s="342"/>
      <c r="E67" s="342"/>
      <c r="F67" s="515"/>
      <c r="G67" s="276"/>
      <c r="H67" s="569"/>
      <c r="I67" s="569"/>
      <c r="J67" s="570"/>
      <c r="K67" s="569"/>
      <c r="L67" s="571"/>
      <c r="M67" s="572"/>
    </row>
    <row r="68" spans="2:13" customFormat="1" ht="28.5" x14ac:dyDescent="0.15">
      <c r="B68" s="271" t="s">
        <v>85</v>
      </c>
      <c r="C68" s="272" t="s">
        <v>86</v>
      </c>
      <c r="D68" s="273"/>
      <c r="E68" s="274"/>
      <c r="F68" s="523" t="s">
        <v>344</v>
      </c>
      <c r="G68" s="263" t="s">
        <v>21</v>
      </c>
      <c r="H68" s="564">
        <f>SUM(J68-2)</f>
        <v>72</v>
      </c>
      <c r="I68" s="562">
        <f>SUM(J68)</f>
        <v>74</v>
      </c>
      <c r="J68" s="559">
        <v>74</v>
      </c>
      <c r="K68" s="562">
        <f>SUM(J68)</f>
        <v>74</v>
      </c>
      <c r="L68" s="562">
        <f>SUM(J68+2)</f>
        <v>76</v>
      </c>
      <c r="M68" s="563">
        <f>J68+4</f>
        <v>78</v>
      </c>
    </row>
    <row r="69" spans="2:13" customFormat="1" ht="30" x14ac:dyDescent="0.45">
      <c r="B69" s="247" t="s">
        <v>87</v>
      </c>
      <c r="C69" s="249" t="s">
        <v>88</v>
      </c>
      <c r="D69" s="259"/>
      <c r="E69" s="250"/>
      <c r="F69" s="578" t="s">
        <v>345</v>
      </c>
      <c r="G69" s="261" t="s">
        <v>21</v>
      </c>
      <c r="H69" s="574">
        <f>SUM(J69-1)</f>
        <v>16</v>
      </c>
      <c r="I69" s="574">
        <f>J69</f>
        <v>17</v>
      </c>
      <c r="J69" s="559">
        <v>17</v>
      </c>
      <c r="K69" s="574">
        <f>J69</f>
        <v>17</v>
      </c>
      <c r="L69" s="575">
        <f>SUM(J69+1)</f>
        <v>18</v>
      </c>
      <c r="M69" s="576">
        <f>SUM(J69+1)</f>
        <v>18</v>
      </c>
    </row>
    <row r="70" spans="2:13" customFormat="1" x14ac:dyDescent="0.15">
      <c r="F70" s="98"/>
    </row>
  </sheetData>
  <sheetProtection formatRows="0" insertColumns="0" deleteColumns="0" deleteRows="0"/>
  <mergeCells count="8">
    <mergeCell ref="B40:G40"/>
    <mergeCell ref="H40:M40"/>
    <mergeCell ref="D1:K1"/>
    <mergeCell ref="L1:M1"/>
    <mergeCell ref="B7:G7"/>
    <mergeCell ref="H7:M7"/>
    <mergeCell ref="B2:K2"/>
    <mergeCell ref="B3:K3"/>
  </mergeCells>
  <phoneticPr fontId="26" type="noConversion"/>
  <printOptions horizontalCentered="1"/>
  <pageMargins left="0.23622047244094491" right="0.23622047244094491" top="0.74803149606299213" bottom="0.74803149606299213" header="0.31496062992125984" footer="0.31496062992125984"/>
  <pageSetup paperSize="9" scale="47" fitToHeight="0" orientation="portrait" r:id="rId1"/>
  <rowBreaks count="1" manualBreakCount="1">
    <brk id="38" max="13" man="1"/>
  </rowBrea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  <pageSetUpPr fitToPage="1"/>
  </sheetPr>
  <dimension ref="A1:M44"/>
  <sheetViews>
    <sheetView showGridLines="0" view="pageBreakPreview" topLeftCell="D2" zoomScale="110" zoomScaleNormal="85" zoomScaleSheetLayoutView="110" workbookViewId="0">
      <selection activeCell="Q24" sqref="Q24"/>
    </sheetView>
  </sheetViews>
  <sheetFormatPr defaultColWidth="12" defaultRowHeight="11.25" x14ac:dyDescent="0.15"/>
  <cols>
    <col min="1" max="1" width="10.5" customWidth="1"/>
    <col min="2" max="3" width="14.5" customWidth="1"/>
    <col min="4" max="5" width="15.6640625" customWidth="1"/>
    <col min="6" max="6" width="21.1640625" customWidth="1"/>
    <col min="7" max="7" width="14.6640625" customWidth="1"/>
    <col min="8" max="11" width="12.1640625" customWidth="1"/>
    <col min="12" max="12" width="14.6640625" customWidth="1"/>
    <col min="13" max="13" width="21.5" customWidth="1"/>
    <col min="14" max="16" width="12.6640625" customWidth="1"/>
  </cols>
  <sheetData>
    <row r="1" spans="1:13" s="1" customFormat="1" ht="42.75" customHeight="1" thickBot="1" x14ac:dyDescent="0.2">
      <c r="A1" s="35"/>
      <c r="B1" s="32"/>
      <c r="C1" s="598" t="s">
        <v>29</v>
      </c>
      <c r="D1" s="598"/>
      <c r="E1" s="598"/>
      <c r="F1" s="598"/>
      <c r="G1" s="598"/>
      <c r="H1" s="598"/>
      <c r="I1" s="598"/>
      <c r="J1" s="598"/>
      <c r="K1" s="34" t="str">
        <f>'TECHNICAL SHEET GARMENT'!J1</f>
        <v>WINTER 2018/19</v>
      </c>
      <c r="L1" s="32"/>
      <c r="M1" s="33"/>
    </row>
    <row r="2" spans="1:13" s="4" customFormat="1" ht="19.5" x14ac:dyDescent="0.15">
      <c r="A2" s="80" t="str">
        <f>'TECHNICAL SHEET GARMENT'!A2</f>
        <v>LFV11488</v>
      </c>
      <c r="B2" s="681" t="str">
        <f>+'TECHNICAL SHEET GARMENT'!B2:I2</f>
        <v>LD ROCKLAND 3in1 PARKA</v>
      </c>
      <c r="C2" s="681"/>
      <c r="D2" s="681"/>
      <c r="E2" s="681"/>
      <c r="F2" s="681"/>
      <c r="G2" s="681"/>
      <c r="H2" s="681"/>
      <c r="I2" s="681"/>
      <c r="J2" s="681"/>
      <c r="K2" s="681"/>
      <c r="L2" s="111" t="s">
        <v>2</v>
      </c>
      <c r="M2" s="85" t="str">
        <f>'TECHNICAL SHEET GARMENT'!K2</f>
        <v>V1</v>
      </c>
    </row>
    <row r="3" spans="1:13" s="3" customFormat="1" ht="16.5" x14ac:dyDescent="0.15">
      <c r="A3" s="394" t="str">
        <f>'TECHNICAL SHEET GARMENT'!A3</f>
        <v>FABRIC:</v>
      </c>
      <c r="B3" s="693" t="str">
        <f>+'TECHNICAL SHEET GARMENT'!B3:I3</f>
        <v>PFM0025V45 3L - FLYING TEX / 8093LDF3 - CAROLTEX</v>
      </c>
      <c r="C3" s="693"/>
      <c r="D3" s="693"/>
      <c r="E3" s="693"/>
      <c r="F3" s="693"/>
      <c r="G3" s="693"/>
      <c r="H3" s="693"/>
      <c r="I3" s="693"/>
      <c r="J3" s="693"/>
      <c r="K3" s="67" t="str">
        <f>'TECHNICAL SHEET GARMENT'!J3</f>
        <v>DEVELOPPER</v>
      </c>
      <c r="L3" s="71"/>
      <c r="M3" s="190" t="str">
        <f>'TECHNICAL SHEET GARMENT'!L3</f>
        <v>MARJORIE</v>
      </c>
    </row>
    <row r="4" spans="1:13" s="3" customFormat="1" ht="17.25" thickBot="1" x14ac:dyDescent="0.2">
      <c r="A4" s="189" t="s">
        <v>1</v>
      </c>
      <c r="B4" s="692">
        <f ca="1">TODAY()</f>
        <v>43833</v>
      </c>
      <c r="C4" s="692"/>
      <c r="D4" s="69"/>
      <c r="E4" s="69"/>
      <c r="F4" s="69"/>
      <c r="G4" s="69"/>
      <c r="H4" s="69"/>
      <c r="I4" s="69"/>
      <c r="J4" s="69"/>
      <c r="K4" s="84" t="str">
        <f>'TECHNICAL SHEET GARMENT'!J4</f>
        <v xml:space="preserve">SUPPLIER : </v>
      </c>
      <c r="L4" s="72"/>
      <c r="M4" s="306" t="str">
        <f>'TECHNICAL SHEET GARMENT'!L4</f>
        <v>PRIMA CHANNEL</v>
      </c>
    </row>
    <row r="5" spans="1:13" s="6" customFormat="1" ht="16.5" x14ac:dyDescent="0.15">
      <c r="A5" s="5"/>
      <c r="B5" s="113"/>
      <c r="C5" s="113"/>
      <c r="D5" s="113"/>
      <c r="E5" s="113"/>
      <c r="F5" s="113"/>
      <c r="G5" s="113"/>
      <c r="H5" s="113"/>
      <c r="I5" s="113"/>
      <c r="J5" s="113"/>
      <c r="K5" s="113"/>
      <c r="L5" s="113"/>
      <c r="M5" s="7"/>
    </row>
    <row r="6" spans="1:13" s="6" customFormat="1" ht="16.5" x14ac:dyDescent="0.15">
      <c r="A6" s="5"/>
      <c r="B6" s="113"/>
      <c r="C6" s="113"/>
      <c r="D6" s="113"/>
      <c r="E6" s="113"/>
      <c r="F6" s="113"/>
      <c r="G6" s="113"/>
      <c r="H6" s="113"/>
      <c r="I6" s="113"/>
      <c r="J6" s="113"/>
      <c r="K6" s="113"/>
      <c r="L6" s="113"/>
      <c r="M6" s="7"/>
    </row>
    <row r="7" spans="1:13" s="6" customFormat="1" ht="16.5" x14ac:dyDescent="0.15">
      <c r="A7" s="5"/>
      <c r="B7" s="113"/>
      <c r="C7" s="113"/>
      <c r="D7" s="113"/>
      <c r="E7" s="113"/>
      <c r="F7" s="113"/>
      <c r="G7" s="113"/>
      <c r="H7" s="113"/>
      <c r="I7" s="113"/>
      <c r="J7" s="113"/>
      <c r="K7" s="113"/>
      <c r="L7" s="113"/>
      <c r="M7" s="7"/>
    </row>
    <row r="8" spans="1:13" s="6" customFormat="1" ht="16.5" x14ac:dyDescent="0.15">
      <c r="A8" s="5"/>
      <c r="B8" s="113"/>
      <c r="C8" s="113"/>
      <c r="D8" s="113"/>
      <c r="E8" s="113"/>
      <c r="F8" s="113"/>
      <c r="G8" s="113"/>
      <c r="H8" s="113"/>
      <c r="I8" s="113"/>
      <c r="J8" s="113"/>
      <c r="K8" s="113"/>
      <c r="L8" s="113"/>
      <c r="M8" s="7"/>
    </row>
    <row r="9" spans="1:13" s="6" customFormat="1" x14ac:dyDescent="0.15">
      <c r="A9" s="5"/>
      <c r="B9" s="204"/>
      <c r="C9" s="204"/>
      <c r="D9" s="204"/>
      <c r="E9" s="204"/>
      <c r="F9" s="204"/>
      <c r="G9" s="204"/>
      <c r="H9" s="204"/>
      <c r="I9" s="204"/>
      <c r="J9" s="204"/>
      <c r="K9" s="204"/>
      <c r="L9" s="204"/>
      <c r="M9" s="7"/>
    </row>
    <row r="10" spans="1:13" s="6" customFormat="1" x14ac:dyDescent="0.15">
      <c r="A10" s="5"/>
      <c r="B10" s="204"/>
      <c r="C10" s="204"/>
      <c r="D10" s="204"/>
      <c r="E10" s="204"/>
      <c r="F10" s="204"/>
      <c r="G10" s="204"/>
      <c r="H10" s="204"/>
      <c r="I10" s="204"/>
      <c r="J10" s="204"/>
      <c r="K10" s="204"/>
      <c r="L10" s="204"/>
      <c r="M10" s="7"/>
    </row>
    <row r="11" spans="1:13" s="6" customFormat="1" ht="16.5" x14ac:dyDescent="0.15">
      <c r="A11" s="5"/>
      <c r="B11" s="12"/>
      <c r="C11" s="204"/>
      <c r="D11" s="204"/>
      <c r="E11" s="204"/>
      <c r="F11" s="204"/>
      <c r="G11" s="204"/>
      <c r="H11" s="204"/>
      <c r="I11" s="204"/>
      <c r="J11" s="204"/>
      <c r="K11" s="204"/>
      <c r="L11" s="204"/>
      <c r="M11" s="7"/>
    </row>
    <row r="12" spans="1:13" s="6" customFormat="1" ht="16.5" x14ac:dyDescent="0.15">
      <c r="A12" s="5"/>
      <c r="B12" s="9"/>
      <c r="C12" s="204"/>
      <c r="D12" s="204"/>
      <c r="E12" s="204"/>
      <c r="F12" s="204"/>
      <c r="G12" s="204"/>
      <c r="H12" s="204"/>
      <c r="I12" s="204"/>
      <c r="J12" s="204"/>
      <c r="K12" s="204"/>
      <c r="L12" s="204"/>
      <c r="M12" s="7"/>
    </row>
    <row r="13" spans="1:13" s="6" customFormat="1" x14ac:dyDescent="0.15">
      <c r="A13" s="5"/>
      <c r="B13" s="204"/>
      <c r="C13" s="204"/>
      <c r="D13" s="204"/>
      <c r="E13" s="204"/>
      <c r="F13" s="204"/>
      <c r="G13" s="204"/>
      <c r="H13" s="204"/>
      <c r="I13" s="204"/>
      <c r="J13" s="204"/>
      <c r="K13" s="204"/>
      <c r="L13" s="204"/>
      <c r="M13" s="7"/>
    </row>
    <row r="14" spans="1:13" s="6" customFormat="1" x14ac:dyDescent="0.15">
      <c r="A14" s="5"/>
      <c r="B14" s="204"/>
      <c r="C14" s="204"/>
      <c r="D14" s="204"/>
      <c r="E14" s="204"/>
      <c r="F14" s="204"/>
      <c r="G14" s="204"/>
      <c r="H14" s="204"/>
      <c r="I14" s="204"/>
      <c r="J14" s="204"/>
      <c r="K14" s="204"/>
      <c r="L14" s="204"/>
      <c r="M14" s="7"/>
    </row>
    <row r="15" spans="1:13" s="6" customFormat="1" x14ac:dyDescent="0.15">
      <c r="A15" s="5"/>
      <c r="B15" s="204"/>
      <c r="C15" s="204"/>
      <c r="D15" s="204"/>
      <c r="E15" s="204"/>
      <c r="F15" s="204"/>
      <c r="G15" s="204"/>
      <c r="H15" s="204"/>
      <c r="I15" s="204"/>
      <c r="J15" s="204"/>
      <c r="K15" s="204"/>
      <c r="L15" s="204"/>
      <c r="M15" s="7"/>
    </row>
    <row r="16" spans="1:13" s="6" customFormat="1" x14ac:dyDescent="0.15">
      <c r="A16" s="5"/>
      <c r="B16" s="204"/>
      <c r="C16" s="204"/>
      <c r="D16" s="204"/>
      <c r="E16" s="204"/>
      <c r="F16" s="204"/>
      <c r="G16" s="204"/>
      <c r="H16" s="204"/>
      <c r="I16" s="204"/>
      <c r="J16" s="204"/>
      <c r="K16" s="204"/>
      <c r="L16" s="204"/>
      <c r="M16" s="7"/>
    </row>
    <row r="17" spans="1:13" s="6" customFormat="1" x14ac:dyDescent="0.15">
      <c r="A17" s="5"/>
      <c r="B17" s="204"/>
      <c r="C17" s="204"/>
      <c r="D17" s="204"/>
      <c r="E17" s="204"/>
      <c r="F17" s="204"/>
      <c r="G17" s="204"/>
      <c r="H17" s="204"/>
      <c r="I17" s="204"/>
      <c r="J17" s="204"/>
      <c r="K17" s="204"/>
      <c r="L17" s="204"/>
      <c r="M17" s="7"/>
    </row>
    <row r="18" spans="1:13" s="6" customFormat="1" x14ac:dyDescent="0.15">
      <c r="A18" s="5"/>
      <c r="B18" s="204"/>
      <c r="C18" s="204"/>
      <c r="D18" s="204"/>
      <c r="E18" s="204"/>
      <c r="F18" s="204"/>
      <c r="G18" s="204"/>
      <c r="H18" s="204"/>
      <c r="I18" s="204"/>
      <c r="J18" s="204"/>
      <c r="K18" s="204"/>
      <c r="L18" s="204"/>
      <c r="M18" s="7"/>
    </row>
    <row r="19" spans="1:13" s="6" customFormat="1" x14ac:dyDescent="0.15">
      <c r="A19" s="5"/>
      <c r="B19" s="204"/>
      <c r="C19" s="204"/>
      <c r="D19" s="204"/>
      <c r="E19" s="204"/>
      <c r="F19" s="204"/>
      <c r="G19" s="204"/>
      <c r="H19" s="204"/>
      <c r="I19" s="204"/>
      <c r="J19" s="204"/>
      <c r="K19" s="204"/>
      <c r="L19" s="204"/>
      <c r="M19" s="7"/>
    </row>
    <row r="20" spans="1:13" s="6" customFormat="1" x14ac:dyDescent="0.15">
      <c r="A20" s="5"/>
      <c r="B20" s="204"/>
      <c r="C20" s="204"/>
      <c r="D20" s="204"/>
      <c r="E20" s="204"/>
      <c r="F20" s="204"/>
      <c r="G20" s="204"/>
      <c r="H20" s="204"/>
      <c r="I20" s="204"/>
      <c r="J20" s="204"/>
      <c r="K20" s="204"/>
      <c r="L20" s="204"/>
      <c r="M20" s="7"/>
    </row>
    <row r="21" spans="1:13" s="6" customFormat="1" ht="16.5" x14ac:dyDescent="0.15">
      <c r="A21" s="5"/>
      <c r="B21" s="12"/>
      <c r="C21" s="204"/>
      <c r="D21" s="204"/>
      <c r="E21" s="204"/>
      <c r="F21" s="204"/>
      <c r="G21" s="204"/>
      <c r="H21" s="204"/>
      <c r="I21" s="204"/>
      <c r="J21" s="204"/>
      <c r="K21" s="204"/>
      <c r="L21" s="204"/>
      <c r="M21" s="7"/>
    </row>
    <row r="22" spans="1:13" s="6" customFormat="1" ht="16.5" x14ac:dyDescent="0.15">
      <c r="A22" s="5"/>
      <c r="B22" s="9"/>
      <c r="C22" s="204"/>
      <c r="D22" s="204"/>
      <c r="E22" s="204"/>
      <c r="F22" s="204"/>
      <c r="G22" s="204"/>
      <c r="H22" s="204"/>
      <c r="I22" s="204"/>
      <c r="J22" s="204"/>
      <c r="K22" s="204"/>
      <c r="L22" s="204"/>
      <c r="M22" s="7"/>
    </row>
    <row r="23" spans="1:13" s="6" customFormat="1" x14ac:dyDescent="0.15">
      <c r="A23" s="5"/>
      <c r="B23" s="204"/>
      <c r="C23" s="204"/>
      <c r="D23" s="204"/>
      <c r="E23" s="204"/>
      <c r="F23" s="204"/>
      <c r="G23" s="204"/>
      <c r="H23" s="204"/>
      <c r="I23" s="204"/>
      <c r="J23" s="204"/>
      <c r="K23" s="204"/>
      <c r="L23" s="204"/>
      <c r="M23" s="7"/>
    </row>
    <row r="24" spans="1:13" s="6" customFormat="1" x14ac:dyDescent="0.15">
      <c r="A24" s="5"/>
      <c r="B24" s="204"/>
      <c r="C24" s="204"/>
      <c r="D24" s="204"/>
      <c r="E24" s="204"/>
      <c r="F24" s="204"/>
      <c r="G24" s="204"/>
      <c r="H24" s="204"/>
      <c r="I24" s="204"/>
      <c r="J24" s="204"/>
      <c r="K24" s="204"/>
      <c r="L24" s="204"/>
      <c r="M24" s="7"/>
    </row>
    <row r="25" spans="1:13" s="6" customFormat="1" x14ac:dyDescent="0.15">
      <c r="A25" s="5"/>
      <c r="B25" s="204"/>
      <c r="C25" s="204"/>
      <c r="D25" s="204"/>
      <c r="E25" s="204"/>
      <c r="F25" s="204"/>
      <c r="G25" s="204"/>
      <c r="H25" s="204"/>
      <c r="I25" s="204"/>
      <c r="J25" s="204"/>
      <c r="K25" s="204"/>
      <c r="L25" s="204"/>
      <c r="M25" s="7"/>
    </row>
    <row r="26" spans="1:13" s="6" customFormat="1" x14ac:dyDescent="0.15">
      <c r="A26" s="5"/>
      <c r="B26" s="204"/>
      <c r="C26" s="204"/>
      <c r="D26" s="204"/>
      <c r="E26" s="204"/>
      <c r="F26" s="204"/>
      <c r="G26" s="204"/>
      <c r="H26" s="204"/>
      <c r="I26" s="204"/>
      <c r="J26" s="204"/>
      <c r="K26" s="204"/>
      <c r="L26" s="204"/>
      <c r="M26" s="7"/>
    </row>
    <row r="27" spans="1:13" s="6" customFormat="1" x14ac:dyDescent="0.15">
      <c r="A27" s="5"/>
      <c r="B27" s="204"/>
      <c r="C27" s="204"/>
      <c r="D27" s="204"/>
      <c r="E27" s="204"/>
      <c r="F27" s="204"/>
      <c r="G27" s="204"/>
      <c r="H27" s="204"/>
      <c r="I27" s="204"/>
      <c r="J27" s="204"/>
      <c r="K27" s="204"/>
      <c r="L27" s="204"/>
      <c r="M27" s="7"/>
    </row>
    <row r="28" spans="1:13" s="6" customFormat="1" x14ac:dyDescent="0.15">
      <c r="A28" s="5"/>
      <c r="B28" s="204"/>
      <c r="C28" s="204"/>
      <c r="D28" s="204"/>
      <c r="E28" s="204"/>
      <c r="F28" s="204"/>
      <c r="G28" s="204"/>
      <c r="H28" s="204"/>
      <c r="I28" s="204"/>
      <c r="J28" s="204"/>
      <c r="K28" s="204"/>
      <c r="L28" s="204"/>
      <c r="M28" s="7"/>
    </row>
    <row r="29" spans="1:13" s="6" customFormat="1" x14ac:dyDescent="0.15">
      <c r="A29" s="5"/>
      <c r="B29" s="204"/>
      <c r="C29" s="204"/>
      <c r="D29" s="204"/>
      <c r="E29" s="204"/>
      <c r="F29" s="204"/>
      <c r="G29" s="204"/>
      <c r="H29" s="204"/>
      <c r="I29" s="204"/>
      <c r="J29" s="204"/>
      <c r="K29" s="204"/>
      <c r="L29" s="204"/>
      <c r="M29" s="7"/>
    </row>
    <row r="30" spans="1:13" s="6" customFormat="1" x14ac:dyDescent="0.15">
      <c r="A30" s="5"/>
      <c r="B30" s="204"/>
      <c r="C30" s="204"/>
      <c r="D30" s="204"/>
      <c r="E30" s="204"/>
      <c r="F30" s="204"/>
      <c r="G30" s="204"/>
      <c r="H30" s="204"/>
      <c r="I30" s="204"/>
      <c r="J30" s="204"/>
      <c r="K30" s="204"/>
      <c r="L30" s="204"/>
      <c r="M30" s="7"/>
    </row>
    <row r="31" spans="1:13" s="6" customFormat="1" x14ac:dyDescent="0.15">
      <c r="A31" s="5"/>
      <c r="B31" s="204"/>
      <c r="C31" s="204"/>
      <c r="D31" s="204"/>
      <c r="E31" s="204"/>
      <c r="F31" s="204"/>
      <c r="G31" s="204"/>
      <c r="H31" s="204"/>
      <c r="I31" s="204"/>
      <c r="J31" s="204"/>
      <c r="K31" s="204"/>
      <c r="L31" s="204"/>
      <c r="M31" s="7"/>
    </row>
    <row r="32" spans="1:13" s="6" customFormat="1" x14ac:dyDescent="0.15">
      <c r="A32" s="5"/>
      <c r="B32" s="204"/>
      <c r="C32" s="204"/>
      <c r="D32" s="204"/>
      <c r="E32" s="204"/>
      <c r="F32" s="204"/>
      <c r="G32" s="204"/>
      <c r="H32" s="204"/>
      <c r="I32" s="204"/>
      <c r="J32" s="204"/>
      <c r="K32" s="204"/>
      <c r="L32" s="204"/>
      <c r="M32" s="7"/>
    </row>
    <row r="33" spans="1:13" s="22" customFormat="1" x14ac:dyDescent="0.15">
      <c r="A33" s="114"/>
      <c r="M33" s="115"/>
    </row>
    <row r="34" spans="1:13" x14ac:dyDescent="0.15">
      <c r="A34" s="114"/>
      <c r="B34" s="22"/>
      <c r="C34" s="22"/>
      <c r="D34" s="22"/>
      <c r="E34" s="22"/>
      <c r="F34" s="22"/>
      <c r="G34" s="22"/>
      <c r="H34" s="22"/>
      <c r="I34" s="22"/>
      <c r="J34" s="22"/>
      <c r="K34" s="22"/>
      <c r="L34" s="22"/>
      <c r="M34" s="115"/>
    </row>
    <row r="35" spans="1:13" x14ac:dyDescent="0.15">
      <c r="A35" s="114"/>
      <c r="B35" s="22"/>
      <c r="C35" s="22"/>
      <c r="D35" s="22"/>
      <c r="E35" s="22"/>
      <c r="F35" s="22"/>
      <c r="G35" s="22"/>
      <c r="H35" s="22"/>
      <c r="I35" s="22"/>
      <c r="J35" s="22"/>
      <c r="K35" s="22"/>
      <c r="L35" s="22"/>
      <c r="M35" s="115"/>
    </row>
    <row r="36" spans="1:13" x14ac:dyDescent="0.15">
      <c r="A36" s="114"/>
      <c r="B36" s="22"/>
      <c r="C36" s="22"/>
      <c r="D36" s="22"/>
      <c r="E36" s="22"/>
      <c r="F36" s="22"/>
      <c r="G36" s="22"/>
      <c r="H36" s="22"/>
      <c r="I36" s="22"/>
      <c r="J36" s="22"/>
      <c r="K36" s="22"/>
      <c r="L36" s="22"/>
      <c r="M36" s="115"/>
    </row>
    <row r="37" spans="1:13" x14ac:dyDescent="0.15">
      <c r="A37" s="114"/>
      <c r="B37" s="22"/>
      <c r="C37" s="22"/>
      <c r="D37" s="22"/>
      <c r="E37" s="22"/>
      <c r="F37" s="22"/>
      <c r="G37" s="22"/>
      <c r="H37" s="22"/>
      <c r="I37" s="22"/>
      <c r="J37" s="22"/>
      <c r="K37" s="22"/>
      <c r="L37" s="22"/>
      <c r="M37" s="115"/>
    </row>
    <row r="38" spans="1:13" x14ac:dyDescent="0.15">
      <c r="A38" s="114"/>
      <c r="B38" s="22"/>
      <c r="C38" s="22"/>
      <c r="D38" s="22"/>
      <c r="E38" s="22"/>
      <c r="F38" s="22"/>
      <c r="G38" s="22"/>
      <c r="H38" s="22"/>
      <c r="I38" s="22"/>
      <c r="J38" s="22"/>
      <c r="K38" s="22"/>
      <c r="L38" s="22"/>
      <c r="M38" s="115"/>
    </row>
    <row r="39" spans="1:13" x14ac:dyDescent="0.15">
      <c r="A39" s="114"/>
      <c r="B39" s="22"/>
      <c r="C39" s="22"/>
      <c r="D39" s="22"/>
      <c r="E39" s="22"/>
      <c r="F39" s="22"/>
      <c r="G39" s="22"/>
      <c r="H39" s="22"/>
      <c r="I39" s="22"/>
      <c r="J39" s="22"/>
      <c r="K39" s="22"/>
      <c r="L39" s="22"/>
      <c r="M39" s="115"/>
    </row>
    <row r="40" spans="1:13" x14ac:dyDescent="0.15">
      <c r="A40" s="114"/>
      <c r="B40" s="22"/>
      <c r="C40" s="22"/>
      <c r="D40" s="22"/>
      <c r="E40" s="22"/>
      <c r="F40" s="22"/>
      <c r="G40" s="22"/>
      <c r="H40" s="22"/>
      <c r="I40" s="22"/>
      <c r="J40" s="22"/>
      <c r="K40" s="22"/>
      <c r="L40" s="22"/>
      <c r="M40" s="115"/>
    </row>
    <row r="41" spans="1:13" x14ac:dyDescent="0.15">
      <c r="A41" s="114"/>
      <c r="B41" s="22"/>
      <c r="C41" s="22"/>
      <c r="D41" s="22"/>
      <c r="E41" s="22"/>
      <c r="F41" s="22"/>
      <c r="G41" s="22"/>
      <c r="H41" s="22"/>
      <c r="I41" s="22"/>
      <c r="J41" s="22"/>
      <c r="K41" s="22"/>
      <c r="L41" s="22"/>
      <c r="M41" s="115"/>
    </row>
    <row r="42" spans="1:13" x14ac:dyDescent="0.15">
      <c r="A42" s="114"/>
      <c r="B42" s="22"/>
      <c r="C42" s="22"/>
      <c r="D42" s="22"/>
      <c r="E42" s="22"/>
      <c r="F42" s="22"/>
      <c r="G42" s="22"/>
      <c r="H42" s="22"/>
      <c r="I42" s="22"/>
      <c r="J42" s="22"/>
      <c r="K42" s="22"/>
      <c r="L42" s="22"/>
      <c r="M42" s="115"/>
    </row>
    <row r="43" spans="1:13" x14ac:dyDescent="0.15">
      <c r="A43" s="114"/>
      <c r="B43" s="22"/>
      <c r="C43" s="22"/>
      <c r="D43" s="22"/>
      <c r="E43" s="22"/>
      <c r="F43" s="22"/>
      <c r="G43" s="22"/>
      <c r="H43" s="22"/>
      <c r="I43" s="22"/>
      <c r="J43" s="22"/>
      <c r="K43" s="22"/>
      <c r="L43" s="22"/>
      <c r="M43" s="115"/>
    </row>
    <row r="44" spans="1:13" ht="12" thickBot="1" x14ac:dyDescent="0.2">
      <c r="A44" s="116"/>
      <c r="B44" s="117"/>
      <c r="C44" s="117"/>
      <c r="D44" s="117"/>
      <c r="E44" s="117"/>
      <c r="F44" s="117"/>
      <c r="G44" s="117"/>
      <c r="H44" s="117"/>
      <c r="I44" s="117"/>
      <c r="J44" s="117"/>
      <c r="K44" s="117"/>
      <c r="L44" s="117"/>
      <c r="M44" s="118"/>
    </row>
  </sheetData>
  <mergeCells count="4">
    <mergeCell ref="B4:C4"/>
    <mergeCell ref="C1:J1"/>
    <mergeCell ref="B2:K2"/>
    <mergeCell ref="B3:J3"/>
  </mergeCells>
  <phoneticPr fontId="26" type="noConversion"/>
  <printOptions horizontalCentered="1"/>
  <pageMargins left="0.39370078740157483" right="0.39370078740157483" top="0.39370078740157483" bottom="0.74803149606299213" header="0.39370078740157483" footer="0.39370078740157483"/>
  <pageSetup paperSize="9" scale="83" orientation="landscape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M37"/>
  <sheetViews>
    <sheetView showGridLines="0" view="pageBreakPreview" zoomScale="64" zoomScaleNormal="85" zoomScaleSheetLayoutView="64" workbookViewId="0">
      <selection activeCell="C13" sqref="C13"/>
    </sheetView>
  </sheetViews>
  <sheetFormatPr defaultColWidth="12" defaultRowHeight="11.25" x14ac:dyDescent="0.15"/>
  <cols>
    <col min="1" max="1" width="10.5" customWidth="1"/>
    <col min="2" max="3" width="14.5" customWidth="1"/>
    <col min="4" max="5" width="15.6640625" customWidth="1"/>
    <col min="6" max="6" width="21.1640625" customWidth="1"/>
    <col min="7" max="7" width="14.6640625" customWidth="1"/>
    <col min="8" max="11" width="12.1640625" customWidth="1"/>
    <col min="12" max="12" width="14.6640625" customWidth="1"/>
    <col min="13" max="13" width="20" customWidth="1"/>
    <col min="14" max="16" width="12.6640625" customWidth="1"/>
  </cols>
  <sheetData>
    <row r="1" spans="1:13" s="1" customFormat="1" ht="42.75" customHeight="1" thickBot="1" x14ac:dyDescent="0.2">
      <c r="A1" s="35"/>
      <c r="B1" s="32"/>
      <c r="C1" s="598" t="s">
        <v>65</v>
      </c>
      <c r="D1" s="598"/>
      <c r="E1" s="598"/>
      <c r="F1" s="598"/>
      <c r="G1" s="598"/>
      <c r="H1" s="598"/>
      <c r="I1" s="598"/>
      <c r="J1" s="598"/>
      <c r="K1" s="34" t="str">
        <f>'TECHNICAL SHEET GARMENT'!J1</f>
        <v>WINTER 2018/19</v>
      </c>
      <c r="L1" s="32"/>
      <c r="M1" s="33"/>
    </row>
    <row r="2" spans="1:13" s="4" customFormat="1" ht="19.5" x14ac:dyDescent="0.15">
      <c r="A2" s="397" t="str">
        <f>'TECHNICAL SHEET GARMENT'!A2</f>
        <v>LFV11488</v>
      </c>
      <c r="B2" s="695" t="str">
        <f>+'TECHNICAL SHEET GARMENT'!B2:I2</f>
        <v>LD ROCKLAND 3in1 PARKA</v>
      </c>
      <c r="C2" s="695"/>
      <c r="D2" s="695"/>
      <c r="E2" s="695"/>
      <c r="F2" s="695"/>
      <c r="G2" s="695"/>
      <c r="H2" s="695"/>
      <c r="I2" s="695"/>
      <c r="J2" s="695"/>
      <c r="K2" s="695"/>
      <c r="L2" s="111" t="s">
        <v>2</v>
      </c>
      <c r="M2" s="85" t="str">
        <f>'TECHNICAL SHEET GARMENT'!$K$2</f>
        <v>V1</v>
      </c>
    </row>
    <row r="3" spans="1:13" s="3" customFormat="1" ht="16.5" x14ac:dyDescent="0.15">
      <c r="A3" s="394" t="str">
        <f>'TECHNICAL SHEET GARMENT'!A3</f>
        <v>FABRIC:</v>
      </c>
      <c r="B3" s="693" t="str">
        <f>+'TECHNICAL SHEET GARMENT'!B3:I3</f>
        <v>PFM0025V45 3L - FLYING TEX / 8093LDF3 - CAROLTEX</v>
      </c>
      <c r="C3" s="693"/>
      <c r="D3" s="693"/>
      <c r="E3" s="693"/>
      <c r="F3" s="693"/>
      <c r="G3" s="693"/>
      <c r="H3" s="693"/>
      <c r="I3" s="693"/>
      <c r="J3" s="693"/>
      <c r="K3" s="67" t="str">
        <f>'TECHNICAL SHEET GARMENT'!J3</f>
        <v>DEVELOPPER</v>
      </c>
      <c r="L3" s="71"/>
      <c r="M3" s="190" t="str">
        <f>'TECHNICAL SHEET GARMENT'!L3</f>
        <v>MARJORIE</v>
      </c>
    </row>
    <row r="4" spans="1:13" s="313" customFormat="1" ht="17.25" thickBot="1" x14ac:dyDescent="0.2">
      <c r="A4" s="308" t="s">
        <v>1</v>
      </c>
      <c r="B4" s="692">
        <f ca="1">TODAY()</f>
        <v>43833</v>
      </c>
      <c r="C4" s="694"/>
      <c r="D4" s="309"/>
      <c r="E4" s="309"/>
      <c r="F4" s="309"/>
      <c r="G4" s="309"/>
      <c r="H4" s="309"/>
      <c r="I4" s="309"/>
      <c r="J4" s="309"/>
      <c r="K4" s="310" t="str">
        <f>'TECHNICAL SHEET GARMENT'!J4</f>
        <v xml:space="preserve">SUPPLIER : </v>
      </c>
      <c r="L4" s="311"/>
      <c r="M4" s="312" t="str">
        <f>'TECHNICAL SHEET GARMENT'!L4</f>
        <v>PRIMA CHANNEL</v>
      </c>
    </row>
    <row r="5" spans="1:13" s="204" customFormat="1" ht="15.75" x14ac:dyDescent="0.15">
      <c r="A5" s="5"/>
      <c r="B5" s="210"/>
      <c r="C5" s="210"/>
      <c r="D5" s="210"/>
      <c r="E5" s="210"/>
      <c r="F5" s="210"/>
      <c r="G5" s="210"/>
      <c r="H5" s="210"/>
      <c r="I5" s="210"/>
      <c r="J5" s="210"/>
      <c r="K5" s="210"/>
      <c r="L5" s="210"/>
      <c r="M5" s="7"/>
    </row>
    <row r="6" spans="1:13" s="204" customFormat="1" ht="15.75" x14ac:dyDescent="0.15">
      <c r="A6" s="5"/>
      <c r="B6" s="210"/>
      <c r="C6" s="210"/>
      <c r="D6" s="210"/>
      <c r="E6" s="210"/>
      <c r="F6" s="210"/>
      <c r="G6" s="210"/>
      <c r="H6" s="210"/>
      <c r="I6" s="210"/>
      <c r="J6" s="210"/>
      <c r="K6" s="210"/>
      <c r="L6" s="210"/>
      <c r="M6" s="7"/>
    </row>
    <row r="7" spans="1:13" s="204" customFormat="1" ht="15.75" x14ac:dyDescent="0.15">
      <c r="A7" s="5"/>
      <c r="B7" s="210"/>
      <c r="C7" s="210"/>
      <c r="D7" s="210"/>
      <c r="E7" s="210"/>
      <c r="F7" s="210"/>
      <c r="G7" s="210"/>
      <c r="H7" s="210"/>
      <c r="I7" s="210"/>
      <c r="J7" s="210"/>
      <c r="K7" s="210"/>
      <c r="L7" s="210"/>
      <c r="M7" s="7"/>
    </row>
    <row r="8" spans="1:13" s="204" customFormat="1" ht="15.75" x14ac:dyDescent="0.15">
      <c r="A8" s="5"/>
      <c r="B8" s="210"/>
      <c r="C8" s="210"/>
      <c r="D8" s="210"/>
      <c r="E8" s="210"/>
      <c r="F8" s="210"/>
      <c r="G8" s="210"/>
      <c r="H8" s="210"/>
      <c r="I8" s="210"/>
      <c r="J8" s="210"/>
      <c r="K8" s="210"/>
      <c r="L8" s="210"/>
      <c r="M8" s="7"/>
    </row>
    <row r="9" spans="1:13" s="204" customFormat="1" x14ac:dyDescent="0.15">
      <c r="A9" s="5"/>
      <c r="M9" s="7"/>
    </row>
    <row r="10" spans="1:13" s="204" customFormat="1" x14ac:dyDescent="0.15">
      <c r="A10" s="5"/>
      <c r="M10" s="7"/>
    </row>
    <row r="11" spans="1:13" s="204" customFormat="1" ht="15.75" x14ac:dyDescent="0.15">
      <c r="A11" s="5"/>
      <c r="B11" s="211"/>
      <c r="M11" s="7"/>
    </row>
    <row r="12" spans="1:13" s="204" customFormat="1" ht="15.75" x14ac:dyDescent="0.15">
      <c r="A12" s="5"/>
      <c r="B12" s="212"/>
      <c r="M12" s="7"/>
    </row>
    <row r="13" spans="1:13" s="204" customFormat="1" x14ac:dyDescent="0.15">
      <c r="A13" s="5"/>
      <c r="M13" s="7"/>
    </row>
    <row r="14" spans="1:13" s="204" customFormat="1" x14ac:dyDescent="0.15">
      <c r="A14" s="5"/>
      <c r="M14" s="7"/>
    </row>
    <row r="15" spans="1:13" s="204" customFormat="1" x14ac:dyDescent="0.15">
      <c r="A15" s="5"/>
      <c r="M15" s="7"/>
    </row>
    <row r="16" spans="1:13" s="204" customFormat="1" x14ac:dyDescent="0.15">
      <c r="A16" s="5"/>
      <c r="M16" s="7"/>
    </row>
    <row r="17" spans="1:13" s="204" customFormat="1" x14ac:dyDescent="0.15">
      <c r="A17" s="5"/>
      <c r="M17" s="7"/>
    </row>
    <row r="18" spans="1:13" s="204" customFormat="1" x14ac:dyDescent="0.15">
      <c r="A18" s="5"/>
      <c r="M18" s="7"/>
    </row>
    <row r="19" spans="1:13" s="204" customFormat="1" x14ac:dyDescent="0.15">
      <c r="A19" s="5"/>
      <c r="M19" s="7"/>
    </row>
    <row r="20" spans="1:13" s="204" customFormat="1" x14ac:dyDescent="0.15">
      <c r="A20" s="5"/>
      <c r="M20" s="7"/>
    </row>
    <row r="21" spans="1:13" s="204" customFormat="1" ht="15.75" x14ac:dyDescent="0.15">
      <c r="A21" s="5"/>
      <c r="B21" s="211"/>
      <c r="M21" s="7"/>
    </row>
    <row r="22" spans="1:13" s="204" customFormat="1" ht="15.75" x14ac:dyDescent="0.15">
      <c r="A22" s="5"/>
      <c r="B22" s="212"/>
      <c r="M22" s="7"/>
    </row>
    <row r="23" spans="1:13" s="204" customFormat="1" x14ac:dyDescent="0.15">
      <c r="A23" s="5"/>
      <c r="M23" s="7"/>
    </row>
    <row r="24" spans="1:13" s="204" customFormat="1" x14ac:dyDescent="0.15">
      <c r="A24" s="5"/>
      <c r="M24" s="7"/>
    </row>
    <row r="25" spans="1:13" s="204" customFormat="1" x14ac:dyDescent="0.15">
      <c r="A25" s="5"/>
      <c r="M25" s="7"/>
    </row>
    <row r="26" spans="1:13" s="204" customFormat="1" x14ac:dyDescent="0.15">
      <c r="A26" s="5"/>
      <c r="M26" s="7"/>
    </row>
    <row r="27" spans="1:13" s="204" customFormat="1" x14ac:dyDescent="0.15">
      <c r="A27" s="5"/>
      <c r="M27" s="7"/>
    </row>
    <row r="28" spans="1:13" s="204" customFormat="1" x14ac:dyDescent="0.15">
      <c r="A28" s="5"/>
      <c r="M28" s="7"/>
    </row>
    <row r="29" spans="1:13" s="204" customFormat="1" x14ac:dyDescent="0.15">
      <c r="A29" s="5"/>
      <c r="M29" s="7"/>
    </row>
    <row r="30" spans="1:13" s="204" customFormat="1" x14ac:dyDescent="0.15">
      <c r="A30" s="5"/>
      <c r="M30" s="7"/>
    </row>
    <row r="31" spans="1:13" s="204" customFormat="1" x14ac:dyDescent="0.15">
      <c r="A31" s="5"/>
      <c r="M31" s="7"/>
    </row>
    <row r="32" spans="1:13" s="204" customFormat="1" x14ac:dyDescent="0.15">
      <c r="A32" s="5"/>
      <c r="M32" s="7"/>
    </row>
    <row r="33" spans="1:13" s="22" customFormat="1" x14ac:dyDescent="0.15">
      <c r="A33" s="114"/>
      <c r="M33" s="115"/>
    </row>
    <row r="34" spans="1:13" s="22" customFormat="1" x14ac:dyDescent="0.15">
      <c r="A34" s="114"/>
      <c r="M34" s="115"/>
    </row>
    <row r="35" spans="1:13" s="22" customFormat="1" x14ac:dyDescent="0.15">
      <c r="A35" s="114"/>
      <c r="M35" s="115"/>
    </row>
    <row r="36" spans="1:13" s="22" customFormat="1" x14ac:dyDescent="0.15">
      <c r="A36" s="114"/>
      <c r="M36" s="115"/>
    </row>
    <row r="37" spans="1:13" s="22" customFormat="1" ht="77.25" customHeight="1" thickBot="1" x14ac:dyDescent="0.2">
      <c r="A37" s="116"/>
      <c r="B37" s="117"/>
      <c r="C37" s="117"/>
      <c r="D37" s="117"/>
      <c r="E37" s="117"/>
      <c r="F37" s="117"/>
      <c r="G37" s="117"/>
      <c r="H37" s="117"/>
      <c r="I37" s="117"/>
      <c r="J37" s="117"/>
      <c r="K37" s="117"/>
      <c r="L37" s="117"/>
      <c r="M37" s="118"/>
    </row>
  </sheetData>
  <mergeCells count="4">
    <mergeCell ref="B4:C4"/>
    <mergeCell ref="C1:J1"/>
    <mergeCell ref="B2:K2"/>
    <mergeCell ref="B3:J3"/>
  </mergeCells>
  <phoneticPr fontId="26" type="noConversion"/>
  <printOptions horizontalCentered="1"/>
  <pageMargins left="0.39370078740157483" right="0.39370078740157483" top="0.39370078740157483" bottom="0.74803149606299213" header="0.39370078740157483" footer="0.39370078740157483"/>
  <pageSetup paperSize="9" scale="86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  <pageSetUpPr fitToPage="1"/>
  </sheetPr>
  <dimension ref="A1:S203"/>
  <sheetViews>
    <sheetView showGridLines="0" topLeftCell="A24" zoomScale="60" zoomScaleNormal="60" zoomScaleSheetLayoutView="70" workbookViewId="0">
      <selection activeCell="F9" sqref="F9:F38"/>
    </sheetView>
  </sheetViews>
  <sheetFormatPr defaultColWidth="12" defaultRowHeight="11.25" x14ac:dyDescent="0.15"/>
  <cols>
    <col min="1" max="1" width="10" customWidth="1"/>
    <col min="2" max="2" width="15.83203125" customWidth="1"/>
    <col min="3" max="3" width="41.6640625" customWidth="1"/>
    <col min="4" max="4" width="14.33203125" customWidth="1"/>
    <col min="5" max="5" width="19.83203125" customWidth="1"/>
    <col min="6" max="6" width="68.5" bestFit="1" customWidth="1"/>
    <col min="7" max="7" width="18.83203125" customWidth="1"/>
    <col min="8" max="8" width="15.33203125" style="221" hidden="1" customWidth="1"/>
    <col min="9" max="9" width="16.5" style="221" hidden="1" customWidth="1"/>
    <col min="10" max="10" width="16" style="221" hidden="1" customWidth="1"/>
    <col min="11" max="11" width="16" style="226" hidden="1" customWidth="1"/>
    <col min="12" max="12" width="27.83203125" style="230" customWidth="1"/>
    <col min="13" max="13" width="15.33203125" customWidth="1"/>
    <col min="14" max="14" width="22.33203125" customWidth="1"/>
    <col min="15" max="16" width="15.33203125" customWidth="1"/>
    <col min="17" max="17" width="8.83203125" customWidth="1"/>
    <col min="18" max="18" width="12.6640625" customWidth="1"/>
  </cols>
  <sheetData>
    <row r="1" spans="1:19" s="1" customFormat="1" ht="42" customHeight="1" x14ac:dyDescent="0.15">
      <c r="A1" s="60"/>
      <c r="B1" s="61"/>
      <c r="C1" s="61"/>
      <c r="D1" s="589" t="s">
        <v>16</v>
      </c>
      <c r="E1" s="589"/>
      <c r="F1" s="589"/>
      <c r="G1" s="589"/>
      <c r="H1" s="589"/>
      <c r="I1" s="589"/>
      <c r="J1" s="589"/>
      <c r="K1" s="589"/>
      <c r="L1" s="589"/>
      <c r="M1" s="589"/>
      <c r="N1" s="62" t="str">
        <f>'TECHNICAL SHEET GARMENT'!J1</f>
        <v>WINTER 2018/19</v>
      </c>
      <c r="O1" s="61"/>
      <c r="P1" s="61"/>
      <c r="Q1" s="63"/>
      <c r="R1" s="6"/>
    </row>
    <row r="2" spans="1:19" s="4" customFormat="1" ht="19.5" x14ac:dyDescent="0.15">
      <c r="A2" s="65" t="str">
        <f>'TECHNICAL SHEET GARMENT'!A2</f>
        <v>LFV11488</v>
      </c>
      <c r="B2" s="588" t="str">
        <f>'TECHNICAL SHEET GARMENT'!B2:I2</f>
        <v>LD ROCKLAND 3in1 PARKA</v>
      </c>
      <c r="C2" s="588"/>
      <c r="D2" s="588"/>
      <c r="E2" s="588"/>
      <c r="F2" s="588"/>
      <c r="G2" s="588"/>
      <c r="H2" s="588"/>
      <c r="I2" s="588"/>
      <c r="J2" s="588"/>
      <c r="K2" s="588"/>
      <c r="L2" s="588"/>
      <c r="M2" s="64"/>
      <c r="N2" s="64" t="s">
        <v>2</v>
      </c>
      <c r="O2" s="65" t="str">
        <f>'TECHNICAL SHEET GARMENT'!K2</f>
        <v>V1</v>
      </c>
      <c r="P2" s="64"/>
      <c r="Q2" s="66"/>
      <c r="R2" s="8"/>
    </row>
    <row r="3" spans="1:19" s="3" customFormat="1" ht="16.5" x14ac:dyDescent="0.15">
      <c r="A3" s="104" t="str">
        <f>'TECHNICAL SHEET GARMENT'!A3</f>
        <v>FABRIC:</v>
      </c>
      <c r="B3" s="593" t="str">
        <f>+'TECHNICAL SHEET GARMENT'!B3:I3</f>
        <v>PFM0025V45 3L - FLYING TEX / 8093LDF3 - CAROLTEX</v>
      </c>
      <c r="C3" s="593"/>
      <c r="D3" s="593"/>
      <c r="E3" s="593"/>
      <c r="F3" s="593"/>
      <c r="G3" s="593"/>
      <c r="H3" s="593"/>
      <c r="I3" s="593"/>
      <c r="J3" s="593"/>
      <c r="K3" s="593"/>
      <c r="L3" s="593"/>
      <c r="M3" s="593"/>
      <c r="N3" s="67" t="s">
        <v>14</v>
      </c>
      <c r="O3" s="71"/>
      <c r="P3" s="191" t="str">
        <f>'TECHNICAL SHEET GARMENT'!L3</f>
        <v>MARJORIE</v>
      </c>
      <c r="Q3" s="73"/>
      <c r="R3" s="23"/>
    </row>
    <row r="4" spans="1:19" s="3" customFormat="1" ht="17.25" thickBot="1" x14ac:dyDescent="0.2">
      <c r="A4" s="145" t="s">
        <v>1</v>
      </c>
      <c r="B4" s="68">
        <f ca="1">'TECHNICAL SHEET GARMENT'!B4</f>
        <v>43833</v>
      </c>
      <c r="C4" s="68"/>
      <c r="D4" s="69"/>
      <c r="E4" s="69"/>
      <c r="F4" s="69"/>
      <c r="G4" s="69"/>
      <c r="H4" s="222"/>
      <c r="I4" s="222"/>
      <c r="J4" s="222"/>
      <c r="K4" s="232"/>
      <c r="L4" s="227"/>
      <c r="M4" s="69"/>
      <c r="N4" s="84" t="str">
        <f>'TECHNICAL SHEET GARMENT'!J4</f>
        <v xml:space="preserve">SUPPLIER : </v>
      </c>
      <c r="O4" s="72"/>
      <c r="P4" s="307" t="str">
        <f>'TECHNICAL SHEET GARMENT'!L4</f>
        <v>PRIMA CHANNEL</v>
      </c>
      <c r="Q4" s="74"/>
      <c r="R4" s="23"/>
    </row>
    <row r="5" spans="1:19" s="1" customFormat="1" ht="7.5" customHeight="1" x14ac:dyDescent="0.15">
      <c r="A5" s="30"/>
      <c r="B5" s="112"/>
      <c r="C5" s="26"/>
      <c r="D5" s="26"/>
      <c r="E5" s="26"/>
      <c r="F5" s="26"/>
      <c r="G5" s="26"/>
      <c r="H5" s="219"/>
      <c r="I5" s="219"/>
      <c r="J5" s="219"/>
      <c r="K5" s="224"/>
      <c r="L5" s="228"/>
      <c r="M5" s="26"/>
      <c r="N5" s="44"/>
      <c r="O5" s="44"/>
      <c r="P5" s="44"/>
      <c r="Q5" s="45"/>
      <c r="R5" s="6"/>
    </row>
    <row r="6" spans="1:19" ht="30.75" thickBot="1" x14ac:dyDescent="0.5">
      <c r="A6" s="114"/>
      <c r="B6" s="22"/>
      <c r="C6" s="29" t="s">
        <v>17</v>
      </c>
      <c r="D6" s="22"/>
      <c r="E6" s="22"/>
      <c r="F6" s="22"/>
      <c r="G6" s="22"/>
      <c r="H6" s="220"/>
      <c r="I6" s="220"/>
      <c r="J6" s="220"/>
      <c r="K6" s="225"/>
      <c r="L6" s="500" t="s">
        <v>318</v>
      </c>
      <c r="M6" s="501"/>
      <c r="N6" s="500" t="s">
        <v>319</v>
      </c>
      <c r="O6" s="22"/>
      <c r="P6" s="22"/>
      <c r="Q6" s="115"/>
      <c r="R6" s="22"/>
    </row>
    <row r="7" spans="1:19" s="99" customFormat="1" ht="63" x14ac:dyDescent="0.25">
      <c r="A7" s="130"/>
      <c r="B7" s="584" t="s">
        <v>320</v>
      </c>
      <c r="C7" s="585"/>
      <c r="D7" s="585"/>
      <c r="E7" s="585"/>
      <c r="F7" s="586"/>
      <c r="G7" s="186" t="s">
        <v>18</v>
      </c>
      <c r="H7" s="187" t="s">
        <v>103</v>
      </c>
      <c r="I7" s="188" t="s">
        <v>186</v>
      </c>
      <c r="J7" s="335" t="s">
        <v>203</v>
      </c>
      <c r="K7" s="188" t="s">
        <v>253</v>
      </c>
      <c r="L7" s="502" t="s">
        <v>267</v>
      </c>
      <c r="M7" s="188" t="s">
        <v>279</v>
      </c>
      <c r="N7" s="502" t="s">
        <v>307</v>
      </c>
      <c r="O7" s="188"/>
      <c r="P7" s="288"/>
      <c r="Q7" s="131"/>
      <c r="R7" s="27"/>
      <c r="S7" s="27"/>
    </row>
    <row r="8" spans="1:19" ht="21.75" customHeight="1" x14ac:dyDescent="0.15">
      <c r="A8" s="114"/>
      <c r="B8" s="337" t="s">
        <v>25</v>
      </c>
      <c r="C8" s="277"/>
      <c r="D8" s="277"/>
      <c r="E8" s="277"/>
      <c r="F8" s="277"/>
      <c r="G8" s="278"/>
      <c r="H8" s="343"/>
      <c r="I8" s="343"/>
      <c r="J8" s="344"/>
      <c r="K8" s="345"/>
      <c r="L8" s="344"/>
      <c r="M8" s="466" t="s">
        <v>10</v>
      </c>
      <c r="N8" s="494" t="s">
        <v>10</v>
      </c>
      <c r="O8" s="346"/>
      <c r="P8" s="347"/>
      <c r="Q8" s="115"/>
      <c r="R8" s="22"/>
    </row>
    <row r="9" spans="1:19" s="99" customFormat="1" ht="32.25" x14ac:dyDescent="0.25">
      <c r="A9" s="130"/>
      <c r="B9" s="271" t="s">
        <v>32</v>
      </c>
      <c r="C9" s="275" t="s">
        <v>104</v>
      </c>
      <c r="D9" s="273"/>
      <c r="E9" s="274"/>
      <c r="F9" s="516" t="s">
        <v>321</v>
      </c>
      <c r="G9" s="263" t="s">
        <v>21</v>
      </c>
      <c r="H9" s="314">
        <v>38</v>
      </c>
      <c r="I9" s="424">
        <v>38.5</v>
      </c>
      <c r="J9" s="317">
        <v>37</v>
      </c>
      <c r="K9" s="446">
        <v>37</v>
      </c>
      <c r="L9" s="314">
        <v>37</v>
      </c>
      <c r="M9" s="129">
        <v>37</v>
      </c>
      <c r="N9" s="503">
        <v>37</v>
      </c>
      <c r="O9" s="535"/>
      <c r="P9" s="318"/>
      <c r="Q9" s="131"/>
      <c r="R9" s="27"/>
      <c r="S9" s="27"/>
    </row>
    <row r="10" spans="1:19" s="99" customFormat="1" ht="32.25" x14ac:dyDescent="0.25">
      <c r="A10" s="130"/>
      <c r="B10" s="251" t="s">
        <v>33</v>
      </c>
      <c r="C10" s="268" t="s">
        <v>19</v>
      </c>
      <c r="D10" s="243"/>
      <c r="E10" s="248"/>
      <c r="F10" s="517" t="s">
        <v>322</v>
      </c>
      <c r="G10" s="261" t="s">
        <v>20</v>
      </c>
      <c r="H10" s="314">
        <v>52.5</v>
      </c>
      <c r="I10" s="143">
        <v>52.5</v>
      </c>
      <c r="J10" s="318"/>
      <c r="K10" s="446">
        <v>52</v>
      </c>
      <c r="L10" s="314">
        <v>52.5</v>
      </c>
      <c r="M10" s="129">
        <v>53</v>
      </c>
      <c r="N10" s="503">
        <v>52.5</v>
      </c>
      <c r="O10" s="535">
        <f>M10-N10</f>
        <v>0.5</v>
      </c>
      <c r="P10" s="318"/>
      <c r="Q10" s="131"/>
      <c r="R10" s="27"/>
      <c r="S10" s="27"/>
    </row>
    <row r="11" spans="1:19" s="99" customFormat="1" ht="32.25" x14ac:dyDescent="0.25">
      <c r="A11" s="130"/>
      <c r="B11" s="251" t="s">
        <v>34</v>
      </c>
      <c r="C11" s="268" t="s">
        <v>105</v>
      </c>
      <c r="D11" s="243"/>
      <c r="E11" s="248"/>
      <c r="F11" s="517" t="s">
        <v>323</v>
      </c>
      <c r="G11" s="261" t="s">
        <v>20</v>
      </c>
      <c r="H11" s="314">
        <v>48</v>
      </c>
      <c r="I11" s="425">
        <v>48</v>
      </c>
      <c r="J11" s="318"/>
      <c r="K11" s="446">
        <v>49</v>
      </c>
      <c r="L11" s="314">
        <v>48</v>
      </c>
      <c r="M11" s="129">
        <v>49.5</v>
      </c>
      <c r="N11" s="503">
        <v>48</v>
      </c>
      <c r="O11" s="535">
        <f t="shared" ref="O11:O16" si="0">M11-N11</f>
        <v>1.5</v>
      </c>
      <c r="P11" s="318"/>
      <c r="Q11" s="131"/>
      <c r="R11" s="27"/>
      <c r="S11" s="27"/>
    </row>
    <row r="12" spans="1:19" s="99" customFormat="1" ht="32.25" x14ac:dyDescent="0.25">
      <c r="A12" s="130"/>
      <c r="B12" s="409" t="s">
        <v>169</v>
      </c>
      <c r="C12" s="410" t="s">
        <v>170</v>
      </c>
      <c r="D12" s="411"/>
      <c r="E12" s="412"/>
      <c r="F12" s="518" t="s">
        <v>324</v>
      </c>
      <c r="G12" s="413" t="s">
        <v>20</v>
      </c>
      <c r="H12" s="318">
        <v>53</v>
      </c>
      <c r="I12" s="129">
        <v>53</v>
      </c>
      <c r="J12" s="318"/>
      <c r="K12" s="446">
        <v>53</v>
      </c>
      <c r="L12" s="318">
        <v>53</v>
      </c>
      <c r="M12" s="129">
        <v>54</v>
      </c>
      <c r="N12" s="504">
        <v>53</v>
      </c>
      <c r="O12" s="536">
        <f t="shared" si="0"/>
        <v>1</v>
      </c>
      <c r="P12" s="318"/>
      <c r="Q12" s="131"/>
      <c r="R12" s="27"/>
      <c r="S12" s="27"/>
    </row>
    <row r="13" spans="1:19" s="299" customFormat="1" ht="32.25" x14ac:dyDescent="0.25">
      <c r="A13" s="296"/>
      <c r="B13" s="255" t="s">
        <v>35</v>
      </c>
      <c r="C13" s="386" t="s">
        <v>75</v>
      </c>
      <c r="D13" s="387"/>
      <c r="E13" s="388"/>
      <c r="F13" s="519" t="s">
        <v>325</v>
      </c>
      <c r="G13" s="261" t="s">
        <v>20</v>
      </c>
      <c r="H13" s="408">
        <v>60</v>
      </c>
      <c r="I13" s="143">
        <v>59.5</v>
      </c>
      <c r="J13" s="318"/>
      <c r="K13" s="446">
        <v>59.5</v>
      </c>
      <c r="L13" s="408">
        <v>60</v>
      </c>
      <c r="M13" s="129">
        <v>60.5</v>
      </c>
      <c r="N13" s="505">
        <v>60</v>
      </c>
      <c r="O13" s="535">
        <f t="shared" si="0"/>
        <v>0.5</v>
      </c>
      <c r="P13" s="318"/>
      <c r="Q13" s="297"/>
      <c r="R13" s="298"/>
      <c r="S13" s="298"/>
    </row>
    <row r="14" spans="1:19" s="99" customFormat="1" ht="32.25" x14ac:dyDescent="0.25">
      <c r="A14" s="130"/>
      <c r="B14" s="255" t="s">
        <v>74</v>
      </c>
      <c r="C14" s="287" t="s">
        <v>76</v>
      </c>
      <c r="D14" s="279"/>
      <c r="E14" s="280"/>
      <c r="F14" s="520" t="s">
        <v>326</v>
      </c>
      <c r="G14" s="263" t="s">
        <v>20</v>
      </c>
      <c r="H14" s="408">
        <v>84</v>
      </c>
      <c r="I14" s="143">
        <v>82</v>
      </c>
      <c r="J14" s="317"/>
      <c r="K14" s="446">
        <v>84</v>
      </c>
      <c r="L14" s="408">
        <v>84</v>
      </c>
      <c r="M14" s="129">
        <v>84</v>
      </c>
      <c r="N14" s="505">
        <v>83</v>
      </c>
      <c r="O14" s="536">
        <f t="shared" si="0"/>
        <v>1</v>
      </c>
      <c r="P14" s="318"/>
      <c r="Q14" s="131"/>
      <c r="R14" s="27"/>
      <c r="S14" s="27"/>
    </row>
    <row r="15" spans="1:19" s="99" customFormat="1" ht="32.25" x14ac:dyDescent="0.25">
      <c r="A15" s="130"/>
      <c r="B15" s="282" t="s">
        <v>30</v>
      </c>
      <c r="C15" s="283" t="s">
        <v>36</v>
      </c>
      <c r="D15" s="280"/>
      <c r="E15" s="280"/>
      <c r="F15" s="520" t="s">
        <v>327</v>
      </c>
      <c r="G15" s="263" t="s">
        <v>77</v>
      </c>
      <c r="H15" s="314">
        <v>11.5</v>
      </c>
      <c r="I15" s="143">
        <v>12</v>
      </c>
      <c r="J15" s="317"/>
      <c r="K15" s="446">
        <v>12</v>
      </c>
      <c r="L15" s="314">
        <v>11.5</v>
      </c>
      <c r="M15" s="129">
        <v>11.5</v>
      </c>
      <c r="N15" s="503">
        <v>11.5</v>
      </c>
      <c r="O15" s="535"/>
      <c r="P15" s="318"/>
      <c r="Q15" s="131"/>
      <c r="R15" s="27"/>
      <c r="S15" s="27"/>
    </row>
    <row r="16" spans="1:19" s="99" customFormat="1" ht="32.25" x14ac:dyDescent="0.25">
      <c r="A16" s="130"/>
      <c r="B16" s="282" t="s">
        <v>98</v>
      </c>
      <c r="C16" s="283" t="s">
        <v>106</v>
      </c>
      <c r="D16" s="280"/>
      <c r="E16" s="280"/>
      <c r="F16" s="519" t="s">
        <v>328</v>
      </c>
      <c r="G16" s="338" t="s">
        <v>77</v>
      </c>
      <c r="H16" s="314">
        <v>22</v>
      </c>
      <c r="I16" s="425">
        <v>23</v>
      </c>
      <c r="J16" s="317"/>
      <c r="K16" s="447">
        <v>22.5</v>
      </c>
      <c r="L16" s="314">
        <v>22</v>
      </c>
      <c r="M16" s="129">
        <v>22</v>
      </c>
      <c r="N16" s="506">
        <v>23.5</v>
      </c>
      <c r="O16" s="535">
        <f t="shared" si="0"/>
        <v>-1.5</v>
      </c>
      <c r="P16" s="318"/>
      <c r="Q16" s="131"/>
      <c r="R16" s="27"/>
      <c r="S16" s="27"/>
    </row>
    <row r="17" spans="1:19" s="99" customFormat="1" ht="32.25" x14ac:dyDescent="0.25">
      <c r="A17" s="130"/>
      <c r="B17" s="255" t="s">
        <v>37</v>
      </c>
      <c r="C17" s="386" t="s">
        <v>24</v>
      </c>
      <c r="D17" s="387"/>
      <c r="E17" s="388"/>
      <c r="F17" s="519" t="s">
        <v>329</v>
      </c>
      <c r="G17" s="261" t="s">
        <v>21</v>
      </c>
      <c r="H17" s="314">
        <v>20.5</v>
      </c>
      <c r="I17" s="143">
        <v>20.5</v>
      </c>
      <c r="J17" s="317"/>
      <c r="K17" s="447">
        <v>20.5</v>
      </c>
      <c r="L17" s="314">
        <v>20.5</v>
      </c>
      <c r="M17" s="129">
        <v>20.5</v>
      </c>
      <c r="N17" s="503">
        <v>20.5</v>
      </c>
      <c r="O17" s="535"/>
      <c r="P17" s="318"/>
      <c r="Q17" s="131"/>
      <c r="R17" s="27"/>
      <c r="S17" s="27"/>
    </row>
    <row r="18" spans="1:19" s="99" customFormat="1" ht="32.25" x14ac:dyDescent="0.25">
      <c r="A18" s="130"/>
      <c r="B18" s="255" t="s">
        <v>38</v>
      </c>
      <c r="C18" s="386" t="s">
        <v>107</v>
      </c>
      <c r="D18" s="387"/>
      <c r="E18" s="388"/>
      <c r="F18" s="519" t="s">
        <v>330</v>
      </c>
      <c r="G18" s="261" t="s">
        <v>21</v>
      </c>
      <c r="H18" s="314">
        <v>17</v>
      </c>
      <c r="I18" s="426">
        <v>17</v>
      </c>
      <c r="J18" s="361"/>
      <c r="K18" s="458">
        <v>17</v>
      </c>
      <c r="L18" s="314">
        <v>17</v>
      </c>
      <c r="M18" s="446">
        <v>17</v>
      </c>
      <c r="N18" s="503">
        <v>17</v>
      </c>
      <c r="O18" s="535"/>
      <c r="P18" s="361"/>
      <c r="Q18" s="131"/>
      <c r="R18" s="27"/>
      <c r="S18" s="27"/>
    </row>
    <row r="19" spans="1:19" s="99" customFormat="1" ht="32.25" x14ac:dyDescent="0.25">
      <c r="A19" s="130"/>
      <c r="B19" s="255" t="s">
        <v>39</v>
      </c>
      <c r="C19" s="386" t="s">
        <v>78</v>
      </c>
      <c r="D19" s="387"/>
      <c r="E19" s="388"/>
      <c r="F19" s="519" t="s">
        <v>331</v>
      </c>
      <c r="G19" s="261" t="s">
        <v>21</v>
      </c>
      <c r="H19" s="314">
        <v>14</v>
      </c>
      <c r="I19" s="223">
        <v>14</v>
      </c>
      <c r="J19" s="317"/>
      <c r="K19" s="447">
        <v>14</v>
      </c>
      <c r="L19" s="314">
        <v>14</v>
      </c>
      <c r="M19" s="223">
        <v>14</v>
      </c>
      <c r="N19" s="503">
        <v>14</v>
      </c>
      <c r="O19" s="535"/>
      <c r="P19" s="364"/>
      <c r="Q19" s="131"/>
      <c r="R19" s="27"/>
      <c r="S19" s="27"/>
    </row>
    <row r="20" spans="1:19" s="99" customFormat="1" ht="32.25" x14ac:dyDescent="0.25">
      <c r="A20" s="130"/>
      <c r="B20" s="282" t="s">
        <v>41</v>
      </c>
      <c r="C20" s="284" t="s">
        <v>42</v>
      </c>
      <c r="D20" s="285"/>
      <c r="E20" s="286"/>
      <c r="F20" s="521" t="s">
        <v>332</v>
      </c>
      <c r="G20" s="263" t="s">
        <v>20</v>
      </c>
      <c r="H20" s="314">
        <v>64.5</v>
      </c>
      <c r="I20" s="129">
        <v>64.5</v>
      </c>
      <c r="J20" s="317"/>
      <c r="K20" s="446">
        <v>64.5</v>
      </c>
      <c r="L20" s="314">
        <v>64.5</v>
      </c>
      <c r="M20" s="129">
        <v>64.5</v>
      </c>
      <c r="N20" s="503">
        <v>64.5</v>
      </c>
      <c r="O20" s="535"/>
      <c r="P20" s="318"/>
      <c r="Q20" s="131"/>
      <c r="R20" s="27"/>
      <c r="S20" s="27"/>
    </row>
    <row r="21" spans="1:19" ht="32.25" x14ac:dyDescent="0.15">
      <c r="A21" s="114"/>
      <c r="B21" s="264" t="s">
        <v>26</v>
      </c>
      <c r="C21" s="244"/>
      <c r="D21" s="244"/>
      <c r="E21" s="244"/>
      <c r="F21" s="514"/>
      <c r="G21" s="348"/>
      <c r="H21" s="270"/>
      <c r="I21" s="349"/>
      <c r="J21" s="350"/>
      <c r="K21" s="448"/>
      <c r="L21" s="351"/>
      <c r="M21" s="352"/>
      <c r="N21" s="507"/>
      <c r="O21" s="537"/>
      <c r="P21" s="353"/>
      <c r="Q21" s="115"/>
      <c r="R21" s="22"/>
    </row>
    <row r="22" spans="1:19" s="99" customFormat="1" ht="32.25" x14ac:dyDescent="0.25">
      <c r="A22" s="130"/>
      <c r="B22" s="271" t="s">
        <v>43</v>
      </c>
      <c r="C22" s="272" t="s">
        <v>108</v>
      </c>
      <c r="D22" s="273"/>
      <c r="E22" s="274"/>
      <c r="F22" s="516" t="s">
        <v>333</v>
      </c>
      <c r="G22" s="263" t="s">
        <v>21</v>
      </c>
      <c r="H22" s="314">
        <v>40</v>
      </c>
      <c r="I22" s="129">
        <v>40</v>
      </c>
      <c r="J22" s="318">
        <v>39</v>
      </c>
      <c r="K22" s="446">
        <v>39</v>
      </c>
      <c r="L22" s="314">
        <v>39</v>
      </c>
      <c r="M22" s="129">
        <v>38.5</v>
      </c>
      <c r="N22" s="503">
        <v>39</v>
      </c>
      <c r="O22" s="535">
        <f>M22-N22</f>
        <v>-0.5</v>
      </c>
      <c r="P22" s="318"/>
      <c r="Q22" s="131"/>
      <c r="R22" s="27"/>
      <c r="S22" s="27"/>
    </row>
    <row r="23" spans="1:19" ht="32.25" x14ac:dyDescent="0.15">
      <c r="A23" s="114"/>
      <c r="B23" s="339" t="s">
        <v>9</v>
      </c>
      <c r="C23" s="340" t="s">
        <v>22</v>
      </c>
      <c r="D23" s="285"/>
      <c r="E23" s="286"/>
      <c r="F23" s="521" t="s">
        <v>334</v>
      </c>
      <c r="G23" s="263" t="s">
        <v>20</v>
      </c>
      <c r="H23" s="314">
        <v>86</v>
      </c>
      <c r="I23" s="129">
        <v>86</v>
      </c>
      <c r="J23" s="361"/>
      <c r="K23" s="446">
        <v>86</v>
      </c>
      <c r="L23" s="314">
        <v>86</v>
      </c>
      <c r="M23" s="446">
        <v>86</v>
      </c>
      <c r="N23" s="503">
        <v>86</v>
      </c>
      <c r="O23" s="538"/>
      <c r="P23" s="361"/>
      <c r="Q23" s="115"/>
      <c r="R23" s="22"/>
    </row>
    <row r="24" spans="1:19" s="99" customFormat="1" ht="32.25" x14ac:dyDescent="0.25">
      <c r="A24" s="130"/>
      <c r="B24" s="255" t="s">
        <v>80</v>
      </c>
      <c r="C24" s="513" t="s">
        <v>81</v>
      </c>
      <c r="D24" s="411"/>
      <c r="E24" s="411"/>
      <c r="F24" s="522" t="s">
        <v>335</v>
      </c>
      <c r="G24" s="263" t="s">
        <v>21</v>
      </c>
      <c r="H24" s="314">
        <v>17</v>
      </c>
      <c r="I24" s="129">
        <v>17</v>
      </c>
      <c r="J24" s="317"/>
      <c r="K24" s="446">
        <v>17</v>
      </c>
      <c r="L24" s="314">
        <v>17</v>
      </c>
      <c r="M24" s="129">
        <v>17</v>
      </c>
      <c r="N24" s="503">
        <v>17</v>
      </c>
      <c r="O24" s="538"/>
      <c r="P24" s="318"/>
      <c r="Q24" s="131"/>
      <c r="R24" s="27"/>
      <c r="S24" s="27"/>
    </row>
    <row r="25" spans="1:19" s="99" customFormat="1" ht="32.25" x14ac:dyDescent="0.25">
      <c r="A25" s="130"/>
      <c r="B25" s="264" t="s">
        <v>27</v>
      </c>
      <c r="C25" s="244"/>
      <c r="D25" s="244"/>
      <c r="E25" s="244"/>
      <c r="F25" s="514"/>
      <c r="G25" s="348"/>
      <c r="H25" s="270"/>
      <c r="I25" s="354"/>
      <c r="J25" s="350"/>
      <c r="K25" s="449"/>
      <c r="L25" s="351"/>
      <c r="M25" s="354"/>
      <c r="N25" s="508"/>
      <c r="O25" s="539"/>
      <c r="P25" s="353"/>
      <c r="Q25" s="131"/>
      <c r="R25" s="27"/>
      <c r="S25" s="27"/>
    </row>
    <row r="26" spans="1:19" s="99" customFormat="1" ht="32.25" x14ac:dyDescent="0.25">
      <c r="A26" s="130"/>
      <c r="B26" s="247" t="s">
        <v>70</v>
      </c>
      <c r="C26" s="249" t="s">
        <v>71</v>
      </c>
      <c r="D26" s="259"/>
      <c r="E26" s="250"/>
      <c r="F26" s="523" t="s">
        <v>336</v>
      </c>
      <c r="G26" s="261" t="s">
        <v>20</v>
      </c>
      <c r="H26" s="366">
        <v>20</v>
      </c>
      <c r="I26" s="129">
        <v>21</v>
      </c>
      <c r="J26" s="317"/>
      <c r="K26" s="446">
        <v>19.5</v>
      </c>
      <c r="L26" s="366">
        <v>20</v>
      </c>
      <c r="M26" s="129">
        <v>20</v>
      </c>
      <c r="N26" s="506">
        <v>21</v>
      </c>
      <c r="O26" s="536">
        <f>M26-N26</f>
        <v>-1</v>
      </c>
      <c r="P26" s="318"/>
      <c r="Q26" s="131"/>
      <c r="R26" s="27"/>
      <c r="S26" s="27"/>
    </row>
    <row r="27" spans="1:19" s="99" customFormat="1" ht="32.25" x14ac:dyDescent="0.25">
      <c r="A27" s="130"/>
      <c r="B27" s="247" t="s">
        <v>72</v>
      </c>
      <c r="C27" s="249" t="s">
        <v>73</v>
      </c>
      <c r="D27" s="259"/>
      <c r="E27" s="250"/>
      <c r="F27" s="523" t="s">
        <v>337</v>
      </c>
      <c r="G27" s="261" t="s">
        <v>20</v>
      </c>
      <c r="H27" s="366">
        <v>9</v>
      </c>
      <c r="I27" s="129">
        <v>8.5</v>
      </c>
      <c r="J27" s="317">
        <v>9.5</v>
      </c>
      <c r="K27" s="446">
        <v>9.5</v>
      </c>
      <c r="L27" s="366">
        <v>9</v>
      </c>
      <c r="M27" s="129">
        <v>9</v>
      </c>
      <c r="N27" s="506">
        <v>10</v>
      </c>
      <c r="O27" s="536">
        <f>M27-N27</f>
        <v>-1</v>
      </c>
      <c r="P27" s="318"/>
      <c r="Q27" s="131"/>
      <c r="R27" s="27"/>
      <c r="S27" s="27"/>
    </row>
    <row r="28" spans="1:19" s="99" customFormat="1" ht="32.25" x14ac:dyDescent="0.25">
      <c r="A28" s="130"/>
      <c r="B28" s="247" t="s">
        <v>44</v>
      </c>
      <c r="C28" s="249" t="s">
        <v>97</v>
      </c>
      <c r="D28" s="259"/>
      <c r="E28" s="250"/>
      <c r="F28" s="523" t="s">
        <v>338</v>
      </c>
      <c r="G28" s="261" t="s">
        <v>20</v>
      </c>
      <c r="H28" s="366">
        <v>51</v>
      </c>
      <c r="I28" s="223">
        <v>53</v>
      </c>
      <c r="J28" s="361"/>
      <c r="K28" s="447">
        <v>53</v>
      </c>
      <c r="L28" s="366">
        <v>53</v>
      </c>
      <c r="M28" s="446">
        <v>54</v>
      </c>
      <c r="N28" s="506">
        <v>56</v>
      </c>
      <c r="O28" s="536">
        <f>M28-N28</f>
        <v>-2</v>
      </c>
      <c r="P28" s="361"/>
      <c r="Q28" s="131"/>
      <c r="R28" s="27"/>
      <c r="S28" s="27"/>
    </row>
    <row r="29" spans="1:19" s="99" customFormat="1" ht="32.25" x14ac:dyDescent="0.25">
      <c r="A29" s="130"/>
      <c r="B29" s="265" t="s">
        <v>300</v>
      </c>
      <c r="C29" s="490" t="s">
        <v>301</v>
      </c>
      <c r="D29" s="491"/>
      <c r="E29" s="492"/>
      <c r="F29" s="526" t="s">
        <v>346</v>
      </c>
      <c r="G29" s="261"/>
      <c r="H29" s="366"/>
      <c r="I29" s="223"/>
      <c r="J29" s="361"/>
      <c r="K29" s="447"/>
      <c r="L29" s="366"/>
      <c r="M29" s="446">
        <v>57</v>
      </c>
      <c r="N29" s="506">
        <v>59</v>
      </c>
      <c r="O29" s="536">
        <f>M29-N29</f>
        <v>-2</v>
      </c>
      <c r="P29" s="361"/>
      <c r="Q29" s="131"/>
      <c r="R29" s="27"/>
      <c r="S29" s="27"/>
    </row>
    <row r="30" spans="1:19" s="99" customFormat="1" ht="32.25" x14ac:dyDescent="0.25">
      <c r="A30" s="130"/>
      <c r="B30" s="265" t="s">
        <v>45</v>
      </c>
      <c r="C30" s="246" t="s">
        <v>31</v>
      </c>
      <c r="D30" s="252"/>
      <c r="E30" s="253"/>
      <c r="F30" s="524" t="s">
        <v>339</v>
      </c>
      <c r="G30" s="261" t="s">
        <v>21</v>
      </c>
      <c r="H30" s="366">
        <v>9</v>
      </c>
      <c r="I30" s="223">
        <v>9</v>
      </c>
      <c r="J30" s="318"/>
      <c r="K30" s="447">
        <v>9</v>
      </c>
      <c r="L30" s="366">
        <v>9</v>
      </c>
      <c r="M30" s="129">
        <v>8.8000000000000007</v>
      </c>
      <c r="N30" s="504">
        <v>9</v>
      </c>
      <c r="O30" s="535"/>
      <c r="P30" s="318"/>
      <c r="Q30" s="131"/>
      <c r="R30" s="27"/>
      <c r="S30" s="27"/>
    </row>
    <row r="31" spans="1:19" s="99" customFormat="1" ht="32.25" x14ac:dyDescent="0.25">
      <c r="A31" s="27"/>
      <c r="B31" s="264" t="s">
        <v>28</v>
      </c>
      <c r="C31" s="244"/>
      <c r="D31" s="244"/>
      <c r="E31" s="244"/>
      <c r="F31" s="514"/>
      <c r="G31" s="348"/>
      <c r="H31" s="270"/>
      <c r="I31" s="423"/>
      <c r="J31" s="355"/>
      <c r="K31" s="460"/>
      <c r="L31" s="356"/>
      <c r="M31" s="467"/>
      <c r="N31" s="509"/>
      <c r="O31" s="540"/>
      <c r="P31" s="358"/>
      <c r="Q31" s="27"/>
      <c r="R31" s="27"/>
      <c r="S31" s="27"/>
    </row>
    <row r="32" spans="1:19" s="99" customFormat="1" ht="32.25" x14ac:dyDescent="0.25">
      <c r="A32" s="27"/>
      <c r="B32" s="247" t="s">
        <v>257</v>
      </c>
      <c r="C32" s="269" t="s">
        <v>258</v>
      </c>
      <c r="D32" s="243"/>
      <c r="E32" s="248"/>
      <c r="F32" s="517" t="s">
        <v>340</v>
      </c>
      <c r="G32" s="261" t="s">
        <v>21</v>
      </c>
      <c r="H32" s="366"/>
      <c r="I32" s="257"/>
      <c r="J32" s="319"/>
      <c r="K32" s="450">
        <v>50.5</v>
      </c>
      <c r="L32" s="462">
        <v>47.5</v>
      </c>
      <c r="M32" s="257">
        <v>48</v>
      </c>
      <c r="N32" s="510">
        <v>48</v>
      </c>
      <c r="O32" s="538"/>
      <c r="P32" s="257"/>
      <c r="Q32" s="27"/>
      <c r="R32" s="27"/>
      <c r="S32" s="27"/>
    </row>
    <row r="33" spans="1:19" s="99" customFormat="1" ht="32.25" x14ac:dyDescent="0.25">
      <c r="A33" s="27"/>
      <c r="B33" s="247" t="s">
        <v>46</v>
      </c>
      <c r="C33" s="269" t="s">
        <v>90</v>
      </c>
      <c r="D33" s="243"/>
      <c r="E33" s="248"/>
      <c r="F33" s="517" t="s">
        <v>341</v>
      </c>
      <c r="G33" s="261" t="s">
        <v>21</v>
      </c>
      <c r="H33" s="366">
        <v>26</v>
      </c>
      <c r="I33" s="257">
        <v>26</v>
      </c>
      <c r="J33" s="319"/>
      <c r="K33" s="450">
        <v>26</v>
      </c>
      <c r="L33" s="463">
        <v>25</v>
      </c>
      <c r="M33" s="257">
        <v>25.5</v>
      </c>
      <c r="N33" s="510">
        <v>25</v>
      </c>
      <c r="O33" s="535">
        <f>M33-N33</f>
        <v>0.5</v>
      </c>
      <c r="P33" s="257"/>
      <c r="Q33" s="27"/>
      <c r="R33" s="27"/>
      <c r="S33" s="27"/>
    </row>
    <row r="34" spans="1:19" s="99" customFormat="1" ht="32.25" x14ac:dyDescent="0.25">
      <c r="A34" s="27"/>
      <c r="B34" s="265" t="s">
        <v>95</v>
      </c>
      <c r="C34" s="246" t="s">
        <v>96</v>
      </c>
      <c r="D34" s="252"/>
      <c r="E34" s="253"/>
      <c r="F34" s="524" t="s">
        <v>342</v>
      </c>
      <c r="G34" s="315" t="s">
        <v>21</v>
      </c>
      <c r="H34" s="366">
        <v>33</v>
      </c>
      <c r="I34" s="223">
        <v>34</v>
      </c>
      <c r="J34" s="318">
        <v>35</v>
      </c>
      <c r="K34" s="447">
        <v>35</v>
      </c>
      <c r="L34" s="366">
        <v>35</v>
      </c>
      <c r="M34" s="129">
        <v>35.5</v>
      </c>
      <c r="N34" s="504">
        <v>35</v>
      </c>
      <c r="O34" s="535">
        <f>M34-N34</f>
        <v>0.5</v>
      </c>
      <c r="P34" s="318"/>
      <c r="Q34" s="27"/>
      <c r="R34" s="27"/>
      <c r="S34" s="27"/>
    </row>
    <row r="35" spans="1:19" s="99" customFormat="1" ht="32.25" x14ac:dyDescent="0.25">
      <c r="A35" s="27"/>
      <c r="B35" s="247" t="s">
        <v>82</v>
      </c>
      <c r="C35" s="268" t="s">
        <v>83</v>
      </c>
      <c r="D35" s="243"/>
      <c r="E35" s="248"/>
      <c r="F35" s="525" t="s">
        <v>343</v>
      </c>
      <c r="G35" s="261" t="s">
        <v>21</v>
      </c>
      <c r="H35" s="366">
        <v>34</v>
      </c>
      <c r="I35" s="223">
        <v>33</v>
      </c>
      <c r="J35" s="318">
        <v>35</v>
      </c>
      <c r="K35" s="447">
        <v>35</v>
      </c>
      <c r="L35" s="366">
        <v>35</v>
      </c>
      <c r="M35" s="446">
        <v>34.5</v>
      </c>
      <c r="N35" s="504">
        <v>35</v>
      </c>
      <c r="O35" s="535">
        <f>M35-N35</f>
        <v>-0.5</v>
      </c>
      <c r="P35" s="361"/>
      <c r="Q35" s="27"/>
      <c r="R35" s="27"/>
      <c r="S35" s="27"/>
    </row>
    <row r="36" spans="1:19" s="99" customFormat="1" ht="31.5" x14ac:dyDescent="0.25">
      <c r="A36" s="27"/>
      <c r="B36" s="341" t="s">
        <v>84</v>
      </c>
      <c r="C36" s="342"/>
      <c r="D36" s="342"/>
      <c r="E36" s="342"/>
      <c r="F36" s="515"/>
      <c r="G36" s="276"/>
      <c r="H36" s="270"/>
      <c r="I36" s="360"/>
      <c r="J36" s="359"/>
      <c r="K36" s="451"/>
      <c r="L36" s="360"/>
      <c r="M36" s="360"/>
      <c r="N36" s="511"/>
      <c r="O36" s="541"/>
      <c r="P36" s="360"/>
      <c r="Q36" s="27"/>
      <c r="R36" s="27"/>
      <c r="S36" s="27"/>
    </row>
    <row r="37" spans="1:19" s="99" customFormat="1" ht="32.25" x14ac:dyDescent="0.25">
      <c r="A37" s="27"/>
      <c r="B37" s="271" t="s">
        <v>85</v>
      </c>
      <c r="C37" s="272" t="s">
        <v>86</v>
      </c>
      <c r="D37" s="273"/>
      <c r="E37" s="274"/>
      <c r="F37" s="516" t="s">
        <v>344</v>
      </c>
      <c r="G37" s="263" t="s">
        <v>21</v>
      </c>
      <c r="H37" s="314">
        <v>84</v>
      </c>
      <c r="I37" s="223">
        <v>83</v>
      </c>
      <c r="J37" s="318"/>
      <c r="K37" s="447">
        <v>83</v>
      </c>
      <c r="L37" s="314">
        <v>84</v>
      </c>
      <c r="M37" s="129">
        <v>84</v>
      </c>
      <c r="N37" s="504">
        <v>84</v>
      </c>
      <c r="O37" s="538"/>
      <c r="P37" s="318"/>
      <c r="Q37" s="27"/>
      <c r="R37" s="27"/>
      <c r="S37" s="27"/>
    </row>
    <row r="38" spans="1:19" s="99" customFormat="1" ht="32.25" x14ac:dyDescent="0.25">
      <c r="A38" s="27"/>
      <c r="B38" s="247" t="s">
        <v>87</v>
      </c>
      <c r="C38" s="249" t="s">
        <v>88</v>
      </c>
      <c r="D38" s="259"/>
      <c r="E38" s="250"/>
      <c r="F38" s="523" t="s">
        <v>345</v>
      </c>
      <c r="G38" s="261" t="s">
        <v>21</v>
      </c>
      <c r="H38" s="314">
        <v>18</v>
      </c>
      <c r="I38" s="223">
        <v>18</v>
      </c>
      <c r="J38" s="361"/>
      <c r="K38" s="447">
        <v>18</v>
      </c>
      <c r="L38" s="314">
        <v>18</v>
      </c>
      <c r="M38" s="446">
        <v>18</v>
      </c>
      <c r="N38" s="504">
        <v>18</v>
      </c>
      <c r="O38" s="538"/>
      <c r="P38" s="361"/>
      <c r="Q38" s="27"/>
      <c r="R38" s="27"/>
      <c r="S38" s="27"/>
    </row>
    <row r="39" spans="1:19" s="99" customFormat="1" ht="21" customHeight="1" thickBot="1" x14ac:dyDescent="0.3">
      <c r="A39" s="27"/>
      <c r="B39" s="138"/>
      <c r="C39" s="132"/>
      <c r="D39" s="10"/>
      <c r="E39" s="141"/>
      <c r="F39" s="141"/>
      <c r="G39" s="139"/>
      <c r="H39" s="320"/>
      <c r="I39" s="321"/>
      <c r="J39" s="336"/>
      <c r="K39" s="322"/>
      <c r="L39" s="323"/>
      <c r="M39" s="141"/>
      <c r="N39" s="324"/>
      <c r="O39" s="141"/>
      <c r="P39" s="325"/>
      <c r="Q39" s="27"/>
      <c r="R39" s="27"/>
      <c r="S39" s="27"/>
    </row>
    <row r="40" spans="1:19" s="99" customFormat="1" ht="54.75" customHeight="1" x14ac:dyDescent="0.25">
      <c r="A40" s="130"/>
      <c r="B40" s="587" t="s">
        <v>176</v>
      </c>
      <c r="C40" s="585"/>
      <c r="D40" s="585"/>
      <c r="E40" s="585"/>
      <c r="F40" s="586"/>
      <c r="G40" s="186" t="s">
        <v>18</v>
      </c>
      <c r="H40" s="187" t="s">
        <v>103</v>
      </c>
      <c r="I40" s="188" t="s">
        <v>186</v>
      </c>
      <c r="J40" s="335" t="s">
        <v>203</v>
      </c>
      <c r="K40" s="188" t="s">
        <v>253</v>
      </c>
      <c r="L40" s="461" t="s">
        <v>267</v>
      </c>
      <c r="M40" s="188" t="s">
        <v>279</v>
      </c>
      <c r="N40" s="335" t="s">
        <v>307</v>
      </c>
      <c r="O40" s="188"/>
      <c r="P40" s="289"/>
      <c r="Q40" s="131"/>
      <c r="R40" s="27"/>
      <c r="S40" s="27"/>
    </row>
    <row r="41" spans="1:19" ht="21" customHeight="1" x14ac:dyDescent="0.15">
      <c r="B41" s="337" t="s">
        <v>112</v>
      </c>
      <c r="C41" s="277"/>
      <c r="D41" s="277"/>
      <c r="E41" s="277"/>
      <c r="F41" s="277"/>
      <c r="G41" s="278"/>
      <c r="H41" s="468"/>
      <c r="I41" s="468"/>
      <c r="J41" s="468"/>
      <c r="K41" s="468"/>
      <c r="L41" s="468"/>
      <c r="M41" s="466" t="s">
        <v>10</v>
      </c>
      <c r="N41" s="494" t="s">
        <v>10</v>
      </c>
      <c r="O41" s="468"/>
      <c r="P41" s="468"/>
    </row>
    <row r="42" spans="1:19" ht="18.75" x14ac:dyDescent="0.15">
      <c r="B42" s="271" t="s">
        <v>32</v>
      </c>
      <c r="C42" s="275" t="s">
        <v>104</v>
      </c>
      <c r="D42" s="273"/>
      <c r="E42" s="274"/>
      <c r="F42" s="274"/>
      <c r="G42" s="263" t="s">
        <v>21</v>
      </c>
      <c r="H42" s="314">
        <v>37</v>
      </c>
      <c r="I42" s="129">
        <v>37</v>
      </c>
      <c r="J42" s="432"/>
      <c r="K42" s="446">
        <v>38</v>
      </c>
      <c r="L42" s="314">
        <v>37</v>
      </c>
      <c r="M42" s="378">
        <v>37.5</v>
      </c>
      <c r="N42" s="314">
        <v>37</v>
      </c>
      <c r="O42" s="378"/>
      <c r="P42" s="379"/>
    </row>
    <row r="43" spans="1:19" ht="18.75" x14ac:dyDescent="0.15">
      <c r="B43" s="251" t="s">
        <v>33</v>
      </c>
      <c r="C43" s="268" t="s">
        <v>19</v>
      </c>
      <c r="D43" s="243"/>
      <c r="E43" s="248"/>
      <c r="F43" s="248"/>
      <c r="G43" s="261" t="s">
        <v>20</v>
      </c>
      <c r="H43" s="314">
        <v>52</v>
      </c>
      <c r="I43" s="129">
        <v>50</v>
      </c>
      <c r="J43" s="433"/>
      <c r="K43" s="446">
        <v>52</v>
      </c>
      <c r="L43" s="314">
        <v>52</v>
      </c>
      <c r="M43" s="257">
        <v>51</v>
      </c>
      <c r="N43" s="314">
        <v>52</v>
      </c>
      <c r="O43" s="257"/>
      <c r="P43" s="266"/>
    </row>
    <row r="44" spans="1:19" ht="18.75" x14ac:dyDescent="0.15">
      <c r="B44" s="251" t="s">
        <v>34</v>
      </c>
      <c r="C44" s="268" t="s">
        <v>105</v>
      </c>
      <c r="D44" s="243"/>
      <c r="E44" s="248"/>
      <c r="F44" s="248"/>
      <c r="G44" s="261" t="s">
        <v>20</v>
      </c>
      <c r="H44" s="314">
        <v>46</v>
      </c>
      <c r="I44" s="129">
        <v>45</v>
      </c>
      <c r="J44" s="433"/>
      <c r="K44" s="446">
        <v>47</v>
      </c>
      <c r="L44" s="314">
        <v>46</v>
      </c>
      <c r="M44" s="257">
        <v>46</v>
      </c>
      <c r="N44" s="314">
        <v>46</v>
      </c>
      <c r="O44" s="257"/>
      <c r="P44" s="266"/>
    </row>
    <row r="45" spans="1:19" ht="19.5" x14ac:dyDescent="0.15">
      <c r="B45" s="409" t="s">
        <v>169</v>
      </c>
      <c r="C45" s="410" t="s">
        <v>170</v>
      </c>
      <c r="D45" s="411"/>
      <c r="E45" s="412"/>
      <c r="F45" s="412"/>
      <c r="G45" s="263" t="s">
        <v>20</v>
      </c>
      <c r="H45" s="318">
        <v>52</v>
      </c>
      <c r="I45" s="129">
        <v>52</v>
      </c>
      <c r="J45" s="433"/>
      <c r="K45" s="446">
        <v>53</v>
      </c>
      <c r="L45" s="318">
        <v>52</v>
      </c>
      <c r="M45" s="257">
        <v>52</v>
      </c>
      <c r="N45" s="318">
        <v>52</v>
      </c>
      <c r="O45" s="257"/>
      <c r="P45" s="266"/>
    </row>
    <row r="46" spans="1:19" ht="19.5" x14ac:dyDescent="0.15">
      <c r="B46" s="407" t="s">
        <v>35</v>
      </c>
      <c r="C46" s="590" t="s">
        <v>171</v>
      </c>
      <c r="D46" s="591"/>
      <c r="E46" s="591"/>
      <c r="F46" s="592"/>
      <c r="G46" s="261" t="s">
        <v>20</v>
      </c>
      <c r="H46" s="318">
        <v>58</v>
      </c>
      <c r="I46" s="129">
        <v>56</v>
      </c>
      <c r="J46" s="433"/>
      <c r="K46" s="446">
        <v>58</v>
      </c>
      <c r="L46" s="318">
        <v>58</v>
      </c>
      <c r="M46" s="257">
        <v>57</v>
      </c>
      <c r="N46" s="318">
        <v>58</v>
      </c>
      <c r="O46" s="257"/>
      <c r="P46" s="266"/>
    </row>
    <row r="47" spans="1:19" ht="18.75" x14ac:dyDescent="0.15">
      <c r="B47" s="255" t="s">
        <v>74</v>
      </c>
      <c r="C47" s="287" t="s">
        <v>76</v>
      </c>
      <c r="D47" s="279"/>
      <c r="E47" s="280"/>
      <c r="F47" s="281"/>
      <c r="G47" s="263" t="s">
        <v>20</v>
      </c>
      <c r="H47" s="318">
        <v>76</v>
      </c>
      <c r="I47" s="129">
        <v>74</v>
      </c>
      <c r="J47" s="319"/>
      <c r="K47" s="446">
        <v>76</v>
      </c>
      <c r="L47" s="318">
        <v>76</v>
      </c>
      <c r="M47" s="257">
        <v>74</v>
      </c>
      <c r="N47" s="318">
        <v>74</v>
      </c>
      <c r="O47" s="257"/>
      <c r="P47" s="266"/>
    </row>
    <row r="48" spans="1:19" ht="18.75" x14ac:dyDescent="0.15">
      <c r="B48" s="282" t="s">
        <v>30</v>
      </c>
      <c r="C48" s="283" t="s">
        <v>36</v>
      </c>
      <c r="D48" s="280"/>
      <c r="E48" s="280"/>
      <c r="F48" s="281"/>
      <c r="G48" s="263" t="s">
        <v>77</v>
      </c>
      <c r="H48" s="314">
        <v>12</v>
      </c>
      <c r="I48" s="256">
        <v>12</v>
      </c>
      <c r="J48" s="319"/>
      <c r="K48" s="446">
        <v>12</v>
      </c>
      <c r="L48" s="314">
        <v>12</v>
      </c>
      <c r="M48" s="257">
        <v>11.7</v>
      </c>
      <c r="N48" s="314">
        <v>12</v>
      </c>
      <c r="O48" s="257"/>
      <c r="P48" s="266"/>
    </row>
    <row r="49" spans="2:16" ht="18.75" x14ac:dyDescent="0.15">
      <c r="B49" s="282" t="s">
        <v>98</v>
      </c>
      <c r="C49" s="283" t="s">
        <v>106</v>
      </c>
      <c r="D49" s="280"/>
      <c r="E49" s="280"/>
      <c r="F49" s="280"/>
      <c r="G49" s="263" t="s">
        <v>77</v>
      </c>
      <c r="H49" s="314">
        <v>22</v>
      </c>
      <c r="I49" s="367">
        <v>22</v>
      </c>
      <c r="J49" s="434"/>
      <c r="K49" s="447">
        <v>22</v>
      </c>
      <c r="L49" s="314">
        <v>22</v>
      </c>
      <c r="M49" s="368">
        <v>22</v>
      </c>
      <c r="N49" s="314">
        <v>22</v>
      </c>
      <c r="O49" s="368"/>
      <c r="P49" s="266"/>
    </row>
    <row r="50" spans="2:16" ht="18.75" x14ac:dyDescent="0.15">
      <c r="B50" s="255" t="s">
        <v>37</v>
      </c>
      <c r="C50" s="386" t="s">
        <v>24</v>
      </c>
      <c r="D50" s="387"/>
      <c r="E50" s="388"/>
      <c r="F50" s="388"/>
      <c r="G50" s="263" t="s">
        <v>21</v>
      </c>
      <c r="H50" s="314">
        <v>19</v>
      </c>
      <c r="I50" s="254">
        <v>19</v>
      </c>
      <c r="J50" s="433"/>
      <c r="K50" s="447">
        <v>19.5</v>
      </c>
      <c r="L50" s="314">
        <v>19</v>
      </c>
      <c r="M50" s="245">
        <v>19</v>
      </c>
      <c r="N50" s="314">
        <v>19</v>
      </c>
      <c r="O50" s="245"/>
      <c r="P50" s="267"/>
    </row>
    <row r="51" spans="2:16" ht="18.75" x14ac:dyDescent="0.15">
      <c r="B51" s="255" t="s">
        <v>38</v>
      </c>
      <c r="C51" s="386" t="s">
        <v>109</v>
      </c>
      <c r="D51" s="387"/>
      <c r="E51" s="388"/>
      <c r="F51" s="388"/>
      <c r="G51" s="263" t="s">
        <v>21</v>
      </c>
      <c r="H51" s="314">
        <v>16</v>
      </c>
      <c r="I51" s="254">
        <v>16</v>
      </c>
      <c r="J51" s="433"/>
      <c r="K51" s="458">
        <v>16.5</v>
      </c>
      <c r="L51" s="314">
        <v>16</v>
      </c>
      <c r="M51" s="245">
        <v>16</v>
      </c>
      <c r="N51" s="314">
        <v>16</v>
      </c>
      <c r="O51" s="245"/>
      <c r="P51" s="267"/>
    </row>
    <row r="52" spans="2:16" ht="18.75" x14ac:dyDescent="0.15">
      <c r="B52" s="255" t="s">
        <v>39</v>
      </c>
      <c r="C52" s="386" t="s">
        <v>78</v>
      </c>
      <c r="D52" s="387"/>
      <c r="E52" s="388"/>
      <c r="F52" s="388"/>
      <c r="G52" s="263" t="s">
        <v>21</v>
      </c>
      <c r="H52" s="314">
        <v>10</v>
      </c>
      <c r="I52" s="254">
        <v>10</v>
      </c>
      <c r="J52" s="433"/>
      <c r="K52" s="447">
        <v>10</v>
      </c>
      <c r="L52" s="314">
        <v>10</v>
      </c>
      <c r="M52" s="245">
        <v>10</v>
      </c>
      <c r="N52" s="314">
        <v>10</v>
      </c>
      <c r="O52" s="245"/>
      <c r="P52" s="267"/>
    </row>
    <row r="53" spans="2:16" ht="18.75" x14ac:dyDescent="0.15">
      <c r="B53" s="255" t="s">
        <v>40</v>
      </c>
      <c r="C53" s="386" t="s">
        <v>79</v>
      </c>
      <c r="D53" s="387"/>
      <c r="E53" s="388"/>
      <c r="F53" s="388"/>
      <c r="G53" s="263" t="s">
        <v>21</v>
      </c>
      <c r="H53" s="314">
        <v>13</v>
      </c>
      <c r="I53" s="369">
        <v>13</v>
      </c>
      <c r="J53" s="435"/>
      <c r="K53" s="456">
        <v>13</v>
      </c>
      <c r="L53" s="314">
        <v>13</v>
      </c>
      <c r="M53" s="369">
        <v>13</v>
      </c>
      <c r="N53" s="314">
        <v>13</v>
      </c>
      <c r="O53" s="369"/>
      <c r="P53" s="370"/>
    </row>
    <row r="54" spans="2:16" ht="18.75" x14ac:dyDescent="0.15">
      <c r="B54" s="282" t="s">
        <v>41</v>
      </c>
      <c r="C54" s="284" t="s">
        <v>42</v>
      </c>
      <c r="D54" s="285"/>
      <c r="E54" s="286"/>
      <c r="F54" s="286"/>
      <c r="G54" s="263" t="s">
        <v>20</v>
      </c>
      <c r="H54" s="314">
        <v>63</v>
      </c>
      <c r="I54" s="256">
        <v>60</v>
      </c>
      <c r="J54" s="319">
        <v>63</v>
      </c>
      <c r="K54" s="456">
        <v>63</v>
      </c>
      <c r="L54" s="314">
        <v>63</v>
      </c>
      <c r="M54" s="257">
        <v>63</v>
      </c>
      <c r="N54" s="314">
        <v>63</v>
      </c>
      <c r="O54" s="257"/>
      <c r="P54" s="266"/>
    </row>
    <row r="55" spans="2:16" ht="21" x14ac:dyDescent="0.15">
      <c r="B55" s="264" t="s">
        <v>26</v>
      </c>
      <c r="C55" s="244"/>
      <c r="D55" s="244"/>
      <c r="E55" s="244"/>
      <c r="F55" s="244"/>
      <c r="G55" s="260"/>
      <c r="H55" s="270"/>
      <c r="I55" s="258"/>
      <c r="J55" s="431"/>
      <c r="K55" s="459"/>
      <c r="L55" s="258"/>
      <c r="M55" s="262"/>
      <c r="N55" s="258"/>
      <c r="O55" s="371"/>
      <c r="P55" s="372"/>
    </row>
    <row r="56" spans="2:16" ht="18.75" x14ac:dyDescent="0.15">
      <c r="B56" s="271" t="s">
        <v>43</v>
      </c>
      <c r="C56" s="272" t="s">
        <v>108</v>
      </c>
      <c r="D56" s="273"/>
      <c r="E56" s="274"/>
      <c r="F56" s="274"/>
      <c r="G56" s="263" t="s">
        <v>21</v>
      </c>
      <c r="H56" s="314">
        <v>39</v>
      </c>
      <c r="I56" s="256">
        <v>39</v>
      </c>
      <c r="J56" s="319"/>
      <c r="K56" s="456">
        <v>39</v>
      </c>
      <c r="L56" s="314">
        <v>39</v>
      </c>
      <c r="M56" s="257">
        <v>38</v>
      </c>
      <c r="N56" s="314">
        <v>39</v>
      </c>
      <c r="O56" s="257"/>
      <c r="P56" s="266"/>
    </row>
    <row r="57" spans="2:16" ht="18.75" x14ac:dyDescent="0.15">
      <c r="B57" s="339" t="s">
        <v>9</v>
      </c>
      <c r="C57" s="340" t="s">
        <v>22</v>
      </c>
      <c r="D57" s="285"/>
      <c r="E57" s="286"/>
      <c r="F57" s="286"/>
      <c r="G57" s="263" t="s">
        <v>20</v>
      </c>
      <c r="H57" s="314">
        <v>77</v>
      </c>
      <c r="I57" s="256">
        <v>74</v>
      </c>
      <c r="J57" s="319"/>
      <c r="K57" s="456">
        <v>74</v>
      </c>
      <c r="L57" s="314">
        <v>74</v>
      </c>
      <c r="M57" s="257">
        <v>73</v>
      </c>
      <c r="N57" s="314">
        <v>74</v>
      </c>
      <c r="O57" s="257"/>
      <c r="P57" s="266"/>
    </row>
    <row r="58" spans="2:16" ht="21" x14ac:dyDescent="0.15">
      <c r="B58" s="264" t="s">
        <v>27</v>
      </c>
      <c r="C58" s="244"/>
      <c r="D58" s="244"/>
      <c r="E58" s="244"/>
      <c r="F58" s="244"/>
      <c r="G58" s="260"/>
      <c r="H58" s="270"/>
      <c r="I58" s="258"/>
      <c r="J58" s="431"/>
      <c r="K58" s="459"/>
      <c r="L58" s="258"/>
      <c r="M58" s="262"/>
      <c r="N58" s="258"/>
      <c r="O58" s="371"/>
      <c r="P58" s="372"/>
    </row>
    <row r="59" spans="2:16" ht="18.75" x14ac:dyDescent="0.15">
      <c r="B59" s="247" t="s">
        <v>70</v>
      </c>
      <c r="C59" s="249" t="s">
        <v>71</v>
      </c>
      <c r="D59" s="259"/>
      <c r="E59" s="250"/>
      <c r="F59" s="250"/>
      <c r="G59" s="261" t="s">
        <v>20</v>
      </c>
      <c r="H59" s="366">
        <v>18.5</v>
      </c>
      <c r="I59" s="254">
        <v>19.5</v>
      </c>
      <c r="J59" s="433"/>
      <c r="K59" s="457">
        <v>19</v>
      </c>
      <c r="L59" s="366">
        <v>19</v>
      </c>
      <c r="M59" s="257">
        <v>19</v>
      </c>
      <c r="N59" s="463">
        <v>20</v>
      </c>
      <c r="O59" s="257"/>
      <c r="P59" s="266"/>
    </row>
    <row r="60" spans="2:16" ht="18.75" x14ac:dyDescent="0.15">
      <c r="B60" s="247" t="s">
        <v>72</v>
      </c>
      <c r="C60" s="249" t="s">
        <v>73</v>
      </c>
      <c r="D60" s="259"/>
      <c r="E60" s="250"/>
      <c r="F60" s="250"/>
      <c r="G60" s="261" t="s">
        <v>20</v>
      </c>
      <c r="H60" s="366">
        <v>8.5</v>
      </c>
      <c r="I60" s="254">
        <v>8</v>
      </c>
      <c r="J60" s="433">
        <v>9</v>
      </c>
      <c r="K60" s="457">
        <v>9</v>
      </c>
      <c r="L60" s="366">
        <v>9</v>
      </c>
      <c r="M60" s="257">
        <v>9</v>
      </c>
      <c r="N60" s="463">
        <v>9.5</v>
      </c>
      <c r="O60" s="257"/>
      <c r="P60" s="266"/>
    </row>
    <row r="61" spans="2:16" ht="18.75" x14ac:dyDescent="0.15">
      <c r="B61" s="247" t="s">
        <v>44</v>
      </c>
      <c r="C61" s="249" t="s">
        <v>97</v>
      </c>
      <c r="D61" s="259"/>
      <c r="E61" s="250"/>
      <c r="F61" s="250"/>
      <c r="G61" s="261" t="s">
        <v>20</v>
      </c>
      <c r="H61" s="366">
        <v>47</v>
      </c>
      <c r="I61" s="254">
        <v>47</v>
      </c>
      <c r="J61" s="433"/>
      <c r="K61" s="457">
        <v>50</v>
      </c>
      <c r="L61" s="366">
        <v>50</v>
      </c>
      <c r="M61" s="245">
        <v>49</v>
      </c>
      <c r="N61" s="463">
        <v>52</v>
      </c>
      <c r="O61" s="245"/>
      <c r="P61" s="267"/>
    </row>
    <row r="62" spans="2:16" ht="18.75" x14ac:dyDescent="0.15">
      <c r="B62" s="265" t="s">
        <v>45</v>
      </c>
      <c r="C62" s="246" t="s">
        <v>31</v>
      </c>
      <c r="D62" s="252"/>
      <c r="E62" s="253"/>
      <c r="F62" s="253"/>
      <c r="G62" s="261" t="s">
        <v>21</v>
      </c>
      <c r="H62" s="366">
        <v>7</v>
      </c>
      <c r="I62" s="369">
        <v>7</v>
      </c>
      <c r="J62" s="435"/>
      <c r="K62" s="457">
        <v>6.5</v>
      </c>
      <c r="L62" s="366">
        <v>7</v>
      </c>
      <c r="M62" s="369">
        <v>7</v>
      </c>
      <c r="N62" s="463">
        <v>8</v>
      </c>
      <c r="O62" s="369"/>
      <c r="P62" s="370"/>
    </row>
    <row r="63" spans="2:16" ht="21" x14ac:dyDescent="0.15">
      <c r="B63" s="264" t="s">
        <v>28</v>
      </c>
      <c r="C63" s="244"/>
      <c r="D63" s="244"/>
      <c r="E63" s="244"/>
      <c r="F63" s="244"/>
      <c r="G63" s="260"/>
      <c r="H63" s="270"/>
      <c r="I63" s="258"/>
      <c r="J63" s="431"/>
      <c r="K63" s="459"/>
      <c r="L63" s="258"/>
      <c r="M63" s="262"/>
      <c r="N63" s="258"/>
      <c r="O63" s="371"/>
      <c r="P63" s="372"/>
    </row>
    <row r="64" spans="2:16" ht="18.75" x14ac:dyDescent="0.15">
      <c r="B64" s="247" t="s">
        <v>257</v>
      </c>
      <c r="C64" s="269" t="s">
        <v>258</v>
      </c>
      <c r="D64" s="243"/>
      <c r="E64" s="248"/>
      <c r="F64" s="248"/>
      <c r="G64" s="261" t="s">
        <v>21</v>
      </c>
      <c r="H64" s="366"/>
      <c r="I64" s="254"/>
      <c r="J64" s="433"/>
      <c r="K64" s="457">
        <v>48</v>
      </c>
      <c r="L64" s="462">
        <v>46</v>
      </c>
      <c r="M64" s="245">
        <v>45</v>
      </c>
      <c r="N64" s="498">
        <v>46</v>
      </c>
      <c r="O64" s="245"/>
      <c r="P64" s="267"/>
    </row>
    <row r="65" spans="1:16" ht="18.75" x14ac:dyDescent="0.15">
      <c r="B65" s="247" t="s">
        <v>46</v>
      </c>
      <c r="C65" s="269" t="s">
        <v>90</v>
      </c>
      <c r="D65" s="243"/>
      <c r="E65" s="248"/>
      <c r="F65" s="248"/>
      <c r="G65" s="261" t="s">
        <v>21</v>
      </c>
      <c r="H65" s="366">
        <v>25</v>
      </c>
      <c r="I65" s="254">
        <v>24</v>
      </c>
      <c r="J65" s="433"/>
      <c r="K65" s="457">
        <v>25</v>
      </c>
      <c r="L65" s="463">
        <v>24</v>
      </c>
      <c r="M65" s="245">
        <v>24</v>
      </c>
      <c r="N65" s="314">
        <v>24</v>
      </c>
      <c r="O65" s="245"/>
      <c r="P65" s="267"/>
    </row>
    <row r="66" spans="1:16" ht="18.75" x14ac:dyDescent="0.15">
      <c r="B66" s="265" t="s">
        <v>95</v>
      </c>
      <c r="C66" s="246" t="s">
        <v>96</v>
      </c>
      <c r="D66" s="252"/>
      <c r="E66" s="253"/>
      <c r="F66" s="253"/>
      <c r="G66" s="315" t="s">
        <v>21</v>
      </c>
      <c r="H66" s="366">
        <v>34</v>
      </c>
      <c r="I66" s="254">
        <v>34</v>
      </c>
      <c r="J66" s="433">
        <v>35</v>
      </c>
      <c r="K66" s="457">
        <v>34</v>
      </c>
      <c r="L66" s="463">
        <v>35</v>
      </c>
      <c r="M66" s="257">
        <v>35</v>
      </c>
      <c r="N66" s="314">
        <v>35</v>
      </c>
      <c r="O66" s="257"/>
      <c r="P66" s="266"/>
    </row>
    <row r="67" spans="1:16" ht="18.75" x14ac:dyDescent="0.15">
      <c r="B67" s="247" t="s">
        <v>82</v>
      </c>
      <c r="C67" s="268" t="s">
        <v>83</v>
      </c>
      <c r="D67" s="243"/>
      <c r="E67" s="248"/>
      <c r="F67" s="316"/>
      <c r="G67" s="261" t="s">
        <v>21</v>
      </c>
      <c r="H67" s="366">
        <v>35</v>
      </c>
      <c r="I67" s="254">
        <v>33</v>
      </c>
      <c r="J67" s="433">
        <v>35</v>
      </c>
      <c r="K67" s="457">
        <v>34</v>
      </c>
      <c r="L67" s="366">
        <v>35</v>
      </c>
      <c r="M67" s="257">
        <v>34.5</v>
      </c>
      <c r="N67" s="366">
        <v>35</v>
      </c>
      <c r="O67" s="257"/>
      <c r="P67" s="266"/>
    </row>
    <row r="68" spans="1:16" ht="21" x14ac:dyDescent="0.15">
      <c r="B68" s="341" t="s">
        <v>84</v>
      </c>
      <c r="C68" s="342"/>
      <c r="D68" s="342"/>
      <c r="E68" s="342"/>
      <c r="F68" s="342"/>
      <c r="G68" s="276"/>
      <c r="H68" s="270"/>
      <c r="I68" s="258"/>
      <c r="J68" s="431"/>
      <c r="K68" s="459"/>
      <c r="L68" s="258"/>
      <c r="M68" s="262"/>
      <c r="N68" s="258"/>
      <c r="O68" s="373"/>
      <c r="P68" s="374"/>
    </row>
    <row r="69" spans="1:16" ht="18.75" x14ac:dyDescent="0.15">
      <c r="B69" s="271" t="s">
        <v>85</v>
      </c>
      <c r="C69" s="272" t="s">
        <v>86</v>
      </c>
      <c r="D69" s="273"/>
      <c r="E69" s="274"/>
      <c r="F69" s="274"/>
      <c r="G69" s="263" t="s">
        <v>21</v>
      </c>
      <c r="H69" s="314">
        <v>76</v>
      </c>
      <c r="I69" s="256">
        <v>74</v>
      </c>
      <c r="J69" s="319"/>
      <c r="K69" s="456">
        <v>74</v>
      </c>
      <c r="L69" s="314">
        <v>74</v>
      </c>
      <c r="M69" s="257">
        <v>74</v>
      </c>
      <c r="N69" s="314">
        <v>74</v>
      </c>
      <c r="O69" s="257"/>
      <c r="P69" s="266"/>
    </row>
    <row r="70" spans="1:16" ht="18.75" x14ac:dyDescent="0.15">
      <c r="B70" s="247" t="s">
        <v>87</v>
      </c>
      <c r="C70" s="249" t="s">
        <v>254</v>
      </c>
      <c r="D70" s="259"/>
      <c r="E70" s="250"/>
      <c r="F70" s="250"/>
      <c r="G70" s="261" t="s">
        <v>21</v>
      </c>
      <c r="H70" s="314">
        <v>17</v>
      </c>
      <c r="I70" s="375">
        <v>16</v>
      </c>
      <c r="J70" s="408"/>
      <c r="K70" s="456">
        <v>16</v>
      </c>
      <c r="L70" s="314">
        <v>17</v>
      </c>
      <c r="M70" s="376">
        <v>17</v>
      </c>
      <c r="N70" s="314">
        <v>17</v>
      </c>
      <c r="O70" s="375"/>
      <c r="P70" s="377"/>
    </row>
    <row r="71" spans="1:16" ht="20.25" customHeight="1" x14ac:dyDescent="0.15">
      <c r="B71" s="28"/>
      <c r="C71" s="28"/>
      <c r="D71" s="28"/>
      <c r="E71" s="28"/>
      <c r="F71" s="28"/>
      <c r="G71" s="28"/>
      <c r="H71" s="28"/>
      <c r="I71" s="102"/>
      <c r="J71" s="290"/>
      <c r="K71" s="291"/>
      <c r="L71" s="292"/>
      <c r="M71" s="28"/>
      <c r="N71" s="28"/>
      <c r="O71" s="28"/>
      <c r="P71" s="28"/>
    </row>
    <row r="72" spans="1:16" s="209" customFormat="1" ht="19.5" x14ac:dyDescent="0.3">
      <c r="B72" s="427" t="s">
        <v>173</v>
      </c>
      <c r="C72" s="428"/>
      <c r="D72" s="428"/>
      <c r="E72" s="428"/>
      <c r="F72" s="428"/>
      <c r="G72" s="428"/>
      <c r="H72" s="428"/>
      <c r="I72" s="428"/>
      <c r="J72" s="428"/>
      <c r="K72" s="429"/>
      <c r="L72" s="428"/>
      <c r="M72" s="428"/>
      <c r="N72" s="428"/>
      <c r="O72" s="428"/>
      <c r="P72" s="428"/>
    </row>
    <row r="73" spans="1:16" s="209" customFormat="1" ht="19.5" x14ac:dyDescent="0.3">
      <c r="B73" s="430" t="s">
        <v>174</v>
      </c>
      <c r="C73" s="208"/>
      <c r="D73" s="208"/>
      <c r="E73" s="208"/>
      <c r="F73" s="208"/>
      <c r="G73" s="208"/>
      <c r="H73" s="208"/>
      <c r="I73" s="208"/>
      <c r="J73" s="208"/>
      <c r="K73" s="293"/>
      <c r="L73" s="208"/>
      <c r="M73" s="208"/>
      <c r="N73" s="208"/>
      <c r="O73" s="208"/>
      <c r="P73" s="208"/>
    </row>
    <row r="74" spans="1:16" s="240" customFormat="1" ht="20.25" customHeight="1" x14ac:dyDescent="0.15">
      <c r="A74" s="237"/>
      <c r="B74" s="239" t="s">
        <v>175</v>
      </c>
      <c r="C74" s="238"/>
      <c r="D74" s="238"/>
      <c r="E74" s="238"/>
      <c r="F74" s="238"/>
      <c r="G74" s="238"/>
      <c r="H74" s="238"/>
      <c r="I74" s="238"/>
      <c r="J74" s="238"/>
      <c r="K74" s="239"/>
      <c r="L74" s="238"/>
      <c r="M74" s="238"/>
      <c r="N74" s="238"/>
      <c r="O74" s="238"/>
      <c r="P74" s="238"/>
    </row>
    <row r="75" spans="1:16" ht="18.75" customHeight="1" x14ac:dyDescent="0.15">
      <c r="B75" s="28"/>
      <c r="C75" s="28"/>
      <c r="D75" s="28"/>
      <c r="E75" s="28"/>
      <c r="F75" s="28"/>
      <c r="G75" s="28"/>
      <c r="H75" s="290"/>
      <c r="I75" s="290"/>
      <c r="J75" s="290"/>
      <c r="K75" s="291"/>
      <c r="L75" s="292"/>
      <c r="M75" s="28"/>
      <c r="N75" s="28"/>
      <c r="O75" s="28"/>
      <c r="P75" s="28"/>
    </row>
    <row r="76" spans="1:16" s="209" customFormat="1" ht="19.5" x14ac:dyDescent="0.3">
      <c r="B76" s="427" t="s">
        <v>187</v>
      </c>
      <c r="C76" s="428"/>
      <c r="D76" s="428"/>
      <c r="E76" s="428"/>
      <c r="F76" s="428"/>
      <c r="G76" s="428"/>
      <c r="H76" s="428"/>
      <c r="I76" s="428"/>
      <c r="J76" s="428"/>
      <c r="K76" s="429"/>
      <c r="L76" s="428"/>
      <c r="M76" s="428"/>
      <c r="N76" s="428"/>
      <c r="O76" s="428"/>
      <c r="P76" s="428"/>
    </row>
    <row r="77" spans="1:16" s="209" customFormat="1" ht="19.5" x14ac:dyDescent="0.3">
      <c r="B77" s="439" t="s">
        <v>99</v>
      </c>
      <c r="C77" s="208"/>
      <c r="D77" s="208"/>
      <c r="E77" s="208"/>
      <c r="F77" s="208"/>
      <c r="G77" s="208"/>
      <c r="H77" s="208"/>
      <c r="I77" s="208"/>
      <c r="J77" s="208"/>
      <c r="K77" s="293"/>
      <c r="L77" s="208"/>
      <c r="M77" s="208"/>
      <c r="N77" s="208"/>
      <c r="O77" s="208"/>
      <c r="P77" s="208"/>
    </row>
    <row r="78" spans="1:16" s="209" customFormat="1" ht="19.5" x14ac:dyDescent="0.3">
      <c r="B78" s="430" t="s">
        <v>189</v>
      </c>
      <c r="C78" s="208"/>
      <c r="D78" s="208"/>
      <c r="E78" s="208"/>
      <c r="F78" s="208"/>
      <c r="G78" s="208"/>
      <c r="H78" s="208"/>
      <c r="I78" s="208"/>
      <c r="J78" s="208"/>
      <c r="K78" s="293"/>
      <c r="L78" s="208"/>
      <c r="M78" s="208"/>
      <c r="N78" s="208"/>
      <c r="O78" s="208"/>
      <c r="P78" s="208"/>
    </row>
    <row r="79" spans="1:16" s="240" customFormat="1" ht="20.25" customHeight="1" x14ac:dyDescent="0.15">
      <c r="A79" s="237"/>
      <c r="B79" s="238" t="s">
        <v>201</v>
      </c>
      <c r="C79" s="238"/>
      <c r="D79" s="238"/>
      <c r="E79" s="238"/>
      <c r="F79" s="238"/>
      <c r="G79" s="238"/>
      <c r="H79" s="238"/>
      <c r="I79" s="238"/>
      <c r="J79" s="238"/>
      <c r="K79" s="239"/>
      <c r="L79" s="238"/>
      <c r="M79" s="238"/>
      <c r="N79" s="238"/>
      <c r="O79" s="238"/>
      <c r="P79" s="238"/>
    </row>
    <row r="80" spans="1:16" s="209" customFormat="1" ht="19.5" x14ac:dyDescent="0.3">
      <c r="B80" s="430" t="s">
        <v>214</v>
      </c>
      <c r="C80" s="208"/>
      <c r="D80" s="208"/>
      <c r="E80" s="208"/>
      <c r="F80" s="208"/>
      <c r="G80" s="208"/>
      <c r="H80" s="208"/>
      <c r="I80" s="208"/>
      <c r="J80" s="208"/>
      <c r="K80" s="293"/>
      <c r="L80" s="208"/>
      <c r="M80" s="208"/>
      <c r="N80" s="208"/>
      <c r="O80" s="208"/>
      <c r="P80" s="208"/>
    </row>
    <row r="81" spans="2:16" s="209" customFormat="1" ht="19.5" x14ac:dyDescent="0.3">
      <c r="B81" s="430" t="s">
        <v>215</v>
      </c>
      <c r="C81" s="208"/>
      <c r="D81" s="208"/>
      <c r="E81" s="208"/>
      <c r="F81" s="208"/>
      <c r="G81" s="208"/>
      <c r="H81" s="208"/>
      <c r="I81" s="208"/>
      <c r="J81" s="208"/>
      <c r="K81" s="293"/>
      <c r="L81" s="208"/>
      <c r="M81" s="208"/>
      <c r="N81" s="208"/>
      <c r="O81" s="208"/>
      <c r="P81" s="208"/>
    </row>
    <row r="82" spans="2:16" s="209" customFormat="1" ht="19.5" x14ac:dyDescent="0.3">
      <c r="B82" s="430" t="s">
        <v>202</v>
      </c>
      <c r="C82" s="208"/>
      <c r="D82" s="208"/>
      <c r="E82" s="208"/>
      <c r="F82" s="208"/>
      <c r="G82" s="208"/>
      <c r="H82" s="208"/>
      <c r="I82" s="208"/>
      <c r="J82" s="208"/>
      <c r="K82" s="293"/>
      <c r="L82" s="208"/>
      <c r="M82" s="208"/>
      <c r="N82" s="208"/>
      <c r="O82" s="208"/>
      <c r="P82" s="208"/>
    </row>
    <row r="83" spans="2:16" s="209" customFormat="1" ht="19.5" x14ac:dyDescent="0.3">
      <c r="B83" s="430" t="s">
        <v>204</v>
      </c>
      <c r="C83" s="208"/>
      <c r="D83" s="208"/>
      <c r="E83" s="208"/>
      <c r="F83" s="208"/>
      <c r="G83" s="208"/>
      <c r="H83" s="208"/>
      <c r="I83" s="208"/>
      <c r="J83" s="208"/>
      <c r="K83" s="293"/>
      <c r="L83" s="208"/>
      <c r="M83" s="208"/>
      <c r="N83" s="208"/>
      <c r="O83" s="208"/>
      <c r="P83" s="208"/>
    </row>
    <row r="84" spans="2:16" s="209" customFormat="1" ht="19.5" x14ac:dyDescent="0.3">
      <c r="B84" s="430" t="s">
        <v>205</v>
      </c>
      <c r="C84" s="208"/>
      <c r="D84" s="208"/>
      <c r="E84" s="208"/>
      <c r="F84" s="208"/>
      <c r="G84" s="208"/>
      <c r="H84" s="208"/>
      <c r="I84" s="208"/>
      <c r="J84" s="208"/>
      <c r="K84" s="293"/>
      <c r="L84" s="208"/>
      <c r="M84" s="208"/>
      <c r="N84" s="208"/>
      <c r="O84" s="208"/>
      <c r="P84" s="208"/>
    </row>
    <row r="85" spans="2:16" s="209" customFormat="1" ht="19.5" x14ac:dyDescent="0.3">
      <c r="B85" s="430" t="s">
        <v>206</v>
      </c>
      <c r="C85" s="208"/>
      <c r="D85" s="208"/>
      <c r="E85" s="208"/>
      <c r="F85" s="208"/>
      <c r="G85" s="208"/>
      <c r="H85" s="208"/>
      <c r="I85" s="208"/>
      <c r="J85" s="208"/>
      <c r="K85" s="293"/>
      <c r="L85" s="208"/>
      <c r="M85" s="208"/>
      <c r="N85" s="208"/>
      <c r="O85" s="208"/>
      <c r="P85" s="208"/>
    </row>
    <row r="86" spans="2:16" s="209" customFormat="1" ht="19.5" x14ac:dyDescent="0.3">
      <c r="B86" s="430" t="s">
        <v>212</v>
      </c>
      <c r="C86" s="208"/>
      <c r="D86" s="208"/>
      <c r="E86" s="208"/>
      <c r="F86" s="208"/>
      <c r="G86" s="208"/>
      <c r="H86" s="208"/>
      <c r="I86" s="208"/>
      <c r="J86" s="208"/>
      <c r="K86" s="293"/>
      <c r="L86" s="208"/>
      <c r="M86" s="208"/>
      <c r="N86" s="208"/>
      <c r="O86" s="208"/>
      <c r="P86" s="208"/>
    </row>
    <row r="87" spans="2:16" s="209" customFormat="1" ht="19.5" x14ac:dyDescent="0.3">
      <c r="B87" s="430" t="s">
        <v>207</v>
      </c>
      <c r="C87" s="208"/>
      <c r="D87" s="208"/>
      <c r="E87" s="208"/>
      <c r="F87" s="208"/>
      <c r="G87" s="208"/>
      <c r="H87" s="208"/>
      <c r="I87" s="208"/>
      <c r="J87" s="208"/>
      <c r="K87" s="293"/>
      <c r="L87" s="208"/>
      <c r="M87" s="208"/>
      <c r="N87" s="208"/>
      <c r="O87" s="208"/>
      <c r="P87" s="208"/>
    </row>
    <row r="88" spans="2:16" s="209" customFormat="1" ht="19.5" x14ac:dyDescent="0.3">
      <c r="B88" s="430" t="s">
        <v>208</v>
      </c>
      <c r="C88" s="208"/>
      <c r="D88" s="208"/>
      <c r="E88" s="208"/>
      <c r="F88" s="208"/>
      <c r="G88" s="208"/>
      <c r="H88" s="208"/>
      <c r="I88" s="208"/>
      <c r="J88" s="208"/>
      <c r="K88" s="293"/>
      <c r="L88" s="208"/>
      <c r="M88" s="208"/>
      <c r="N88" s="208"/>
      <c r="O88" s="208"/>
      <c r="P88" s="208"/>
    </row>
    <row r="89" spans="2:16" s="209" customFormat="1" ht="19.5" x14ac:dyDescent="0.3">
      <c r="C89" s="430"/>
      <c r="D89" s="208"/>
      <c r="E89" s="208"/>
      <c r="F89" s="208"/>
      <c r="G89" s="208"/>
      <c r="H89" s="208"/>
      <c r="I89" s="208"/>
      <c r="J89" s="208"/>
      <c r="K89" s="293"/>
      <c r="L89" s="208"/>
      <c r="M89" s="208"/>
      <c r="N89" s="208"/>
      <c r="O89" s="208"/>
      <c r="P89" s="208"/>
    </row>
    <row r="90" spans="2:16" s="209" customFormat="1" ht="19.5" x14ac:dyDescent="0.3">
      <c r="B90" s="439" t="s">
        <v>121</v>
      </c>
      <c r="C90" s="430"/>
      <c r="D90" s="208"/>
      <c r="E90" s="208"/>
      <c r="F90" s="208"/>
      <c r="G90" s="208"/>
      <c r="H90" s="208"/>
      <c r="I90" s="208"/>
      <c r="J90" s="208"/>
      <c r="K90" s="293"/>
      <c r="L90" s="208"/>
      <c r="M90" s="208"/>
      <c r="N90" s="208"/>
      <c r="O90" s="208"/>
      <c r="P90" s="208"/>
    </row>
    <row r="91" spans="2:16" s="209" customFormat="1" ht="19.5" x14ac:dyDescent="0.3">
      <c r="B91" s="430" t="s">
        <v>194</v>
      </c>
      <c r="C91" s="430"/>
      <c r="D91" s="208"/>
      <c r="E91" s="208"/>
      <c r="F91" s="208"/>
      <c r="G91" s="208"/>
      <c r="H91" s="208"/>
      <c r="I91" s="208"/>
      <c r="J91" s="208"/>
      <c r="K91" s="293"/>
      <c r="L91" s="208"/>
      <c r="M91" s="208"/>
      <c r="N91" s="208"/>
      <c r="O91" s="208"/>
      <c r="P91" s="208"/>
    </row>
    <row r="92" spans="2:16" s="209" customFormat="1" ht="19.5" x14ac:dyDescent="0.3">
      <c r="B92" s="430" t="s">
        <v>190</v>
      </c>
      <c r="C92" s="430"/>
      <c r="D92" s="208"/>
      <c r="E92" s="208"/>
      <c r="F92" s="208"/>
      <c r="G92" s="208"/>
      <c r="H92" s="208"/>
      <c r="I92" s="208"/>
      <c r="J92" s="208"/>
      <c r="K92" s="293"/>
      <c r="L92" s="208"/>
      <c r="M92" s="208"/>
      <c r="N92" s="208"/>
      <c r="O92" s="208"/>
      <c r="P92" s="208"/>
    </row>
    <row r="93" spans="2:16" s="209" customFormat="1" ht="19.5" x14ac:dyDescent="0.3">
      <c r="B93" s="430" t="s">
        <v>211</v>
      </c>
      <c r="C93" s="430"/>
      <c r="D93" s="208"/>
      <c r="E93" s="208"/>
      <c r="F93" s="208"/>
      <c r="G93" s="208"/>
      <c r="H93" s="208"/>
      <c r="I93" s="208"/>
      <c r="J93" s="208"/>
      <c r="K93" s="293"/>
      <c r="L93" s="208"/>
      <c r="M93" s="208"/>
      <c r="N93" s="208"/>
      <c r="O93" s="208"/>
      <c r="P93" s="208"/>
    </row>
    <row r="94" spans="2:16" s="209" customFormat="1" ht="19.5" x14ac:dyDescent="0.3">
      <c r="B94" s="430" t="s">
        <v>209</v>
      </c>
      <c r="C94" s="430"/>
      <c r="D94" s="208"/>
      <c r="E94" s="208"/>
      <c r="F94" s="208"/>
      <c r="G94" s="208"/>
      <c r="H94" s="208"/>
      <c r="I94" s="208"/>
      <c r="J94" s="208"/>
      <c r="K94" s="293"/>
      <c r="L94" s="208"/>
      <c r="M94" s="208"/>
      <c r="N94" s="208"/>
      <c r="O94" s="208"/>
      <c r="P94" s="208"/>
    </row>
    <row r="95" spans="2:16" s="209" customFormat="1" ht="19.5" x14ac:dyDescent="0.3">
      <c r="B95" s="430" t="s">
        <v>210</v>
      </c>
      <c r="C95" s="430"/>
      <c r="D95" s="208"/>
      <c r="E95" s="208"/>
      <c r="F95" s="208"/>
      <c r="G95" s="208"/>
      <c r="H95" s="208"/>
      <c r="I95" s="208"/>
      <c r="J95" s="208"/>
      <c r="K95" s="293"/>
      <c r="L95" s="208"/>
      <c r="M95" s="208"/>
      <c r="N95" s="208"/>
      <c r="O95" s="208"/>
      <c r="P95" s="208"/>
    </row>
    <row r="96" spans="2:16" s="209" customFormat="1" ht="19.5" x14ac:dyDescent="0.3">
      <c r="B96" s="430" t="s">
        <v>206</v>
      </c>
      <c r="C96" s="430"/>
      <c r="D96" s="208"/>
      <c r="E96" s="208"/>
      <c r="F96" s="208"/>
      <c r="G96" s="208"/>
      <c r="H96" s="208"/>
      <c r="I96" s="208"/>
      <c r="J96" s="208"/>
      <c r="K96" s="208"/>
      <c r="L96" s="208"/>
      <c r="M96" s="208"/>
      <c r="N96" s="208"/>
      <c r="O96" s="208"/>
      <c r="P96" s="208"/>
    </row>
    <row r="97" spans="2:16" s="209" customFormat="1" ht="19.5" x14ac:dyDescent="0.3">
      <c r="B97" s="430" t="s">
        <v>212</v>
      </c>
      <c r="C97" s="208"/>
      <c r="D97" s="208"/>
      <c r="E97" s="208"/>
      <c r="F97" s="208"/>
      <c r="G97" s="208"/>
      <c r="H97" s="208"/>
      <c r="I97" s="208"/>
      <c r="J97" s="208"/>
      <c r="K97" s="293"/>
      <c r="L97" s="208"/>
      <c r="M97" s="208"/>
      <c r="N97" s="208"/>
      <c r="O97" s="208"/>
      <c r="P97" s="208"/>
    </row>
    <row r="98" spans="2:16" s="209" customFormat="1" ht="19.5" x14ac:dyDescent="0.3">
      <c r="B98" s="430" t="s">
        <v>207</v>
      </c>
      <c r="C98" s="208"/>
      <c r="D98" s="208"/>
      <c r="E98" s="208"/>
      <c r="F98" s="208"/>
      <c r="G98" s="208"/>
      <c r="H98" s="208"/>
      <c r="I98" s="208"/>
      <c r="J98" s="208"/>
      <c r="K98" s="293"/>
      <c r="L98" s="208"/>
      <c r="M98" s="208"/>
      <c r="N98" s="208"/>
      <c r="O98" s="208"/>
      <c r="P98" s="208"/>
    </row>
    <row r="99" spans="2:16" s="209" customFormat="1" ht="19.5" x14ac:dyDescent="0.3">
      <c r="B99" s="430" t="s">
        <v>208</v>
      </c>
      <c r="C99" s="208"/>
      <c r="D99" s="208"/>
      <c r="E99" s="208"/>
      <c r="F99" s="208"/>
      <c r="G99" s="208"/>
      <c r="H99" s="208"/>
      <c r="I99" s="208"/>
      <c r="J99" s="208"/>
      <c r="K99" s="293"/>
      <c r="L99" s="208"/>
      <c r="M99" s="208"/>
      <c r="N99" s="208"/>
      <c r="O99" s="208"/>
      <c r="P99" s="208"/>
    </row>
    <row r="100" spans="2:16" s="209" customFormat="1" ht="25.5" x14ac:dyDescent="0.4">
      <c r="B100" s="440"/>
      <c r="C100" s="430"/>
      <c r="D100" s="208"/>
      <c r="E100" s="208"/>
      <c r="F100" s="208"/>
      <c r="G100" s="208"/>
      <c r="H100" s="208"/>
      <c r="I100" s="208"/>
      <c r="J100" s="208"/>
      <c r="K100" s="293"/>
      <c r="L100" s="208"/>
      <c r="M100" s="208"/>
      <c r="N100" s="208"/>
      <c r="O100" s="208"/>
      <c r="P100" s="208"/>
    </row>
    <row r="101" spans="2:16" s="209" customFormat="1" ht="19.5" x14ac:dyDescent="0.3">
      <c r="B101" s="430" t="s">
        <v>213</v>
      </c>
      <c r="C101" s="430"/>
      <c r="D101" s="208"/>
      <c r="E101" s="208"/>
      <c r="F101" s="208"/>
      <c r="G101" s="208"/>
      <c r="H101" s="208"/>
      <c r="I101" s="208"/>
      <c r="J101" s="208"/>
      <c r="K101" s="293"/>
      <c r="L101" s="208"/>
      <c r="M101" s="208"/>
      <c r="N101" s="208"/>
      <c r="O101" s="208"/>
      <c r="P101" s="208"/>
    </row>
    <row r="102" spans="2:16" ht="19.5" x14ac:dyDescent="0.3">
      <c r="B102" s="295"/>
      <c r="C102" s="294"/>
      <c r="D102" s="28"/>
      <c r="E102" s="28"/>
      <c r="F102" s="28"/>
      <c r="G102" s="28"/>
      <c r="H102" s="290"/>
      <c r="I102" s="290"/>
      <c r="J102" s="290"/>
      <c r="K102" s="291"/>
      <c r="L102" s="292"/>
      <c r="M102" s="28"/>
      <c r="N102" s="28"/>
      <c r="O102" s="28"/>
      <c r="P102" s="28"/>
    </row>
    <row r="103" spans="2:16" s="209" customFormat="1" ht="19.5" x14ac:dyDescent="0.3">
      <c r="B103" s="427" t="s">
        <v>240</v>
      </c>
      <c r="C103" s="428"/>
      <c r="D103" s="428"/>
      <c r="E103" s="428"/>
      <c r="F103" s="428"/>
      <c r="G103" s="428"/>
      <c r="H103" s="428"/>
      <c r="I103" s="428"/>
      <c r="J103" s="428"/>
      <c r="K103" s="429"/>
      <c r="L103" s="428"/>
      <c r="M103" s="428"/>
      <c r="N103" s="428"/>
      <c r="O103" s="428"/>
      <c r="P103" s="428"/>
    </row>
    <row r="104" spans="2:16" s="470" customFormat="1" ht="19.5" x14ac:dyDescent="0.3">
      <c r="B104" s="469" t="s">
        <v>99</v>
      </c>
    </row>
    <row r="105" spans="2:16" s="470" customFormat="1" ht="19.5" x14ac:dyDescent="0.3">
      <c r="B105" s="470" t="s">
        <v>241</v>
      </c>
    </row>
    <row r="106" spans="2:16" s="470" customFormat="1" ht="19.5" x14ac:dyDescent="0.3">
      <c r="B106" s="470" t="s">
        <v>242</v>
      </c>
    </row>
    <row r="107" spans="2:16" s="470" customFormat="1" ht="19.5" x14ac:dyDescent="0.3">
      <c r="B107" s="470" t="s">
        <v>243</v>
      </c>
    </row>
    <row r="108" spans="2:16" s="209" customFormat="1" ht="19.5" x14ac:dyDescent="0.3">
      <c r="B108" s="470" t="s">
        <v>246</v>
      </c>
    </row>
    <row r="109" spans="2:16" s="209" customFormat="1" ht="18.75" x14ac:dyDescent="0.15">
      <c r="B109" s="442"/>
    </row>
    <row r="110" spans="2:16" s="470" customFormat="1" ht="19.5" x14ac:dyDescent="0.3">
      <c r="B110" s="469" t="s">
        <v>121</v>
      </c>
    </row>
    <row r="111" spans="2:16" s="470" customFormat="1" ht="19.5" x14ac:dyDescent="0.3">
      <c r="B111" s="470" t="s">
        <v>244</v>
      </c>
    </row>
    <row r="112" spans="2:16" s="470" customFormat="1" ht="19.5" x14ac:dyDescent="0.3">
      <c r="B112" s="470" t="s">
        <v>245</v>
      </c>
    </row>
    <row r="113" spans="2:16" s="209" customFormat="1" x14ac:dyDescent="0.15">
      <c r="K113" s="471"/>
    </row>
    <row r="114" spans="2:16" s="209" customFormat="1" ht="19.5" x14ac:dyDescent="0.3">
      <c r="B114" s="427" t="s">
        <v>256</v>
      </c>
      <c r="C114" s="428"/>
      <c r="D114" s="428"/>
      <c r="E114" s="428"/>
      <c r="F114" s="428"/>
      <c r="G114" s="428"/>
      <c r="H114" s="428"/>
      <c r="I114" s="428"/>
      <c r="J114" s="428"/>
      <c r="K114" s="429"/>
      <c r="L114" s="428"/>
      <c r="M114" s="428"/>
      <c r="N114" s="428"/>
      <c r="O114" s="428"/>
      <c r="P114" s="428"/>
    </row>
    <row r="115" spans="2:16" s="470" customFormat="1" ht="19.5" x14ac:dyDescent="0.3">
      <c r="B115" s="469" t="s">
        <v>99</v>
      </c>
    </row>
    <row r="116" spans="2:16" s="209" customFormat="1" ht="19.5" x14ac:dyDescent="0.3">
      <c r="B116" s="472" t="s">
        <v>272</v>
      </c>
      <c r="C116" s="473"/>
      <c r="D116" s="473"/>
      <c r="E116" s="473"/>
      <c r="F116" s="473"/>
      <c r="G116" s="473"/>
      <c r="H116" s="473"/>
      <c r="K116" s="471"/>
    </row>
    <row r="117" spans="2:16" s="209" customFormat="1" ht="19.5" x14ac:dyDescent="0.3">
      <c r="B117" s="472" t="s">
        <v>273</v>
      </c>
      <c r="C117" s="473"/>
      <c r="D117" s="473"/>
      <c r="E117" s="473"/>
      <c r="F117" s="473"/>
      <c r="G117" s="473"/>
      <c r="H117" s="473"/>
      <c r="K117" s="471"/>
    </row>
    <row r="118" spans="2:16" s="209" customFormat="1" ht="19.5" x14ac:dyDescent="0.3">
      <c r="B118" s="470" t="s">
        <v>271</v>
      </c>
      <c r="K118" s="471"/>
    </row>
    <row r="119" spans="2:16" s="209" customFormat="1" ht="19.5" x14ac:dyDescent="0.3">
      <c r="B119" s="470" t="s">
        <v>270</v>
      </c>
      <c r="K119" s="471"/>
    </row>
    <row r="120" spans="2:16" s="470" customFormat="1" ht="19.5" x14ac:dyDescent="0.3">
      <c r="B120" s="469"/>
    </row>
    <row r="121" spans="2:16" s="470" customFormat="1" ht="19.5" x14ac:dyDescent="0.3">
      <c r="B121" s="469" t="s">
        <v>121</v>
      </c>
    </row>
    <row r="122" spans="2:16" s="209" customFormat="1" ht="19.5" x14ac:dyDescent="0.3">
      <c r="B122" s="472" t="s">
        <v>276</v>
      </c>
      <c r="C122" s="473"/>
      <c r="D122" s="473"/>
      <c r="E122" s="473"/>
      <c r="F122" s="473"/>
      <c r="G122" s="473"/>
      <c r="H122" s="473"/>
      <c r="K122" s="471"/>
    </row>
    <row r="123" spans="2:16" s="209" customFormat="1" ht="19.5" x14ac:dyDescent="0.3">
      <c r="B123" s="470" t="s">
        <v>255</v>
      </c>
      <c r="K123" s="471"/>
    </row>
    <row r="124" spans="2:16" s="209" customFormat="1" ht="19.5" x14ac:dyDescent="0.3">
      <c r="B124" s="470" t="s">
        <v>259</v>
      </c>
      <c r="K124" s="471"/>
    </row>
    <row r="125" spans="2:16" s="209" customFormat="1" ht="19.5" x14ac:dyDescent="0.3">
      <c r="B125" s="470" t="s">
        <v>268</v>
      </c>
      <c r="K125" s="471"/>
    </row>
    <row r="126" spans="2:16" s="209" customFormat="1" ht="19.5" x14ac:dyDescent="0.3">
      <c r="B126" s="470" t="s">
        <v>269</v>
      </c>
      <c r="K126" s="471"/>
    </row>
    <row r="127" spans="2:16" s="209" customFormat="1" x14ac:dyDescent="0.15">
      <c r="K127" s="471"/>
    </row>
    <row r="128" spans="2:16" s="209" customFormat="1" ht="19.5" x14ac:dyDescent="0.3">
      <c r="B128" s="470" t="s">
        <v>277</v>
      </c>
      <c r="K128" s="471"/>
    </row>
    <row r="129" spans="2:16" s="474" customFormat="1" ht="19.5" x14ac:dyDescent="0.3">
      <c r="H129" s="475"/>
      <c r="I129" s="475"/>
      <c r="J129" s="475"/>
      <c r="K129" s="476"/>
      <c r="L129" s="441"/>
    </row>
    <row r="130" spans="2:16" s="441" customFormat="1" ht="19.5" x14ac:dyDescent="0.3">
      <c r="B130" s="484" t="s">
        <v>290</v>
      </c>
      <c r="C130" s="485"/>
      <c r="D130" s="485"/>
      <c r="E130" s="485"/>
      <c r="F130" s="485"/>
      <c r="G130" s="485"/>
      <c r="H130" s="485"/>
      <c r="I130" s="485"/>
      <c r="J130" s="485"/>
      <c r="K130" s="484"/>
      <c r="L130" s="485"/>
      <c r="M130" s="485"/>
      <c r="N130" s="485"/>
      <c r="O130" s="485"/>
      <c r="P130" s="485"/>
    </row>
    <row r="131" spans="2:16" s="441" customFormat="1" ht="19.5" x14ac:dyDescent="0.3">
      <c r="B131" s="483" t="s">
        <v>288</v>
      </c>
      <c r="K131" s="477"/>
    </row>
    <row r="132" spans="2:16" s="441" customFormat="1" ht="19.5" x14ac:dyDescent="0.3">
      <c r="B132" s="441" t="s">
        <v>289</v>
      </c>
      <c r="K132" s="477"/>
    </row>
    <row r="133" spans="2:16" s="441" customFormat="1" ht="19.5" x14ac:dyDescent="0.3">
      <c r="K133" s="477"/>
    </row>
    <row r="134" spans="2:16" s="441" customFormat="1" ht="19.5" x14ac:dyDescent="0.3">
      <c r="B134" s="483" t="s">
        <v>99</v>
      </c>
      <c r="K134" s="477"/>
    </row>
    <row r="135" spans="2:16" s="441" customFormat="1" ht="19.5" x14ac:dyDescent="0.3">
      <c r="B135" s="488" t="s">
        <v>293</v>
      </c>
      <c r="C135" s="488"/>
      <c r="D135" s="488"/>
      <c r="E135" s="488"/>
      <c r="K135" s="477"/>
    </row>
    <row r="136" spans="2:16" s="441" customFormat="1" ht="19.5" x14ac:dyDescent="0.3">
      <c r="B136" s="441" t="s">
        <v>295</v>
      </c>
      <c r="K136" s="477"/>
    </row>
    <row r="137" spans="2:16" s="441" customFormat="1" ht="19.5" x14ac:dyDescent="0.3">
      <c r="B137" s="441" t="s">
        <v>296</v>
      </c>
      <c r="K137" s="477"/>
    </row>
    <row r="138" spans="2:16" s="441" customFormat="1" ht="19.5" x14ac:dyDescent="0.3">
      <c r="B138" s="441" t="s">
        <v>297</v>
      </c>
      <c r="K138" s="477"/>
    </row>
    <row r="139" spans="2:16" s="441" customFormat="1" ht="19.5" x14ac:dyDescent="0.3">
      <c r="B139" s="441" t="s">
        <v>298</v>
      </c>
      <c r="K139" s="477"/>
    </row>
    <row r="140" spans="2:16" s="441" customFormat="1" ht="19.5" x14ac:dyDescent="0.3">
      <c r="B140" s="441" t="s">
        <v>294</v>
      </c>
      <c r="K140" s="477"/>
    </row>
    <row r="141" spans="2:16" s="474" customFormat="1" ht="19.5" x14ac:dyDescent="0.3">
      <c r="H141" s="475"/>
      <c r="I141" s="475"/>
      <c r="J141" s="475"/>
      <c r="K141" s="476"/>
      <c r="L141" s="441"/>
    </row>
    <row r="142" spans="2:16" s="474" customFormat="1" ht="19.5" x14ac:dyDescent="0.3">
      <c r="H142" s="475"/>
      <c r="I142" s="475"/>
      <c r="J142" s="475"/>
      <c r="K142" s="476"/>
      <c r="L142" s="441"/>
    </row>
    <row r="143" spans="2:16" s="474" customFormat="1" ht="19.5" x14ac:dyDescent="0.3">
      <c r="H143" s="475"/>
      <c r="I143" s="475"/>
      <c r="J143" s="475"/>
      <c r="K143" s="476"/>
      <c r="L143" s="441"/>
    </row>
    <row r="144" spans="2:16" s="474" customFormat="1" ht="19.5" x14ac:dyDescent="0.3">
      <c r="H144" s="475"/>
      <c r="I144" s="475"/>
      <c r="J144" s="475"/>
      <c r="K144" s="476"/>
      <c r="L144" s="441"/>
    </row>
    <row r="145" spans="8:15" s="474" customFormat="1" ht="19.5" x14ac:dyDescent="0.3">
      <c r="H145" s="475"/>
      <c r="I145" s="475"/>
      <c r="J145" s="475"/>
      <c r="K145" s="476"/>
      <c r="L145" s="441"/>
    </row>
    <row r="146" spans="8:15" s="474" customFormat="1" ht="19.5" x14ac:dyDescent="0.3">
      <c r="H146" s="475"/>
      <c r="I146" s="475"/>
      <c r="J146" s="475"/>
      <c r="K146" s="476"/>
      <c r="L146" s="441"/>
    </row>
    <row r="147" spans="8:15" s="474" customFormat="1" ht="19.5" x14ac:dyDescent="0.3">
      <c r="H147" s="475"/>
      <c r="I147" s="475"/>
      <c r="J147" s="475"/>
      <c r="K147" s="476"/>
      <c r="L147" s="441"/>
    </row>
    <row r="148" spans="8:15" s="474" customFormat="1" ht="19.5" x14ac:dyDescent="0.3">
      <c r="H148" s="475"/>
      <c r="I148" s="475"/>
      <c r="J148" s="475"/>
      <c r="K148" s="476"/>
      <c r="L148" s="441"/>
    </row>
    <row r="149" spans="8:15" s="474" customFormat="1" ht="19.5" x14ac:dyDescent="0.3">
      <c r="H149" s="475"/>
      <c r="I149" s="475"/>
      <c r="J149" s="475"/>
      <c r="K149" s="476"/>
      <c r="L149" s="441"/>
    </row>
    <row r="150" spans="8:15" s="474" customFormat="1" ht="19.5" x14ac:dyDescent="0.3">
      <c r="H150" s="475"/>
      <c r="I150" s="475"/>
      <c r="J150" s="475"/>
      <c r="K150" s="476"/>
      <c r="L150" s="441"/>
    </row>
    <row r="151" spans="8:15" s="474" customFormat="1" ht="19.5" x14ac:dyDescent="0.3">
      <c r="H151" s="475"/>
      <c r="I151" s="475"/>
      <c r="J151" s="475"/>
      <c r="K151" s="476"/>
      <c r="L151" s="441"/>
    </row>
    <row r="154" spans="8:15" x14ac:dyDescent="0.15">
      <c r="O154" t="s">
        <v>66</v>
      </c>
    </row>
    <row r="165" spans="2:14" x14ac:dyDescent="0.15">
      <c r="N165" t="s">
        <v>48</v>
      </c>
    </row>
    <row r="173" spans="2:14" s="441" customFormat="1" ht="19.5" x14ac:dyDescent="0.3">
      <c r="B173" s="483" t="s">
        <v>299</v>
      </c>
      <c r="K173" s="477"/>
    </row>
    <row r="174" spans="2:14" s="441" customFormat="1" ht="19.5" x14ac:dyDescent="0.3">
      <c r="B174" s="441" t="s">
        <v>302</v>
      </c>
      <c r="K174" s="477"/>
    </row>
    <row r="175" spans="2:14" s="441" customFormat="1" ht="19.5" x14ac:dyDescent="0.3">
      <c r="B175" s="441" t="s">
        <v>305</v>
      </c>
      <c r="K175" s="477"/>
    </row>
    <row r="176" spans="2:14" s="441" customFormat="1" ht="19.5" x14ac:dyDescent="0.3">
      <c r="B176" s="441" t="s">
        <v>303</v>
      </c>
      <c r="K176" s="477"/>
    </row>
    <row r="177" spans="2:11" s="441" customFormat="1" ht="19.5" x14ac:dyDescent="0.3">
      <c r="B177" s="441" t="s">
        <v>304</v>
      </c>
      <c r="K177" s="477"/>
    </row>
    <row r="178" spans="2:11" s="441" customFormat="1" ht="19.5" x14ac:dyDescent="0.3">
      <c r="K178" s="477"/>
    </row>
    <row r="179" spans="2:11" s="441" customFormat="1" ht="19.5" x14ac:dyDescent="0.3">
      <c r="B179" s="483" t="s">
        <v>121</v>
      </c>
      <c r="K179" s="477"/>
    </row>
    <row r="180" spans="2:11" s="441" customFormat="1" ht="19.5" x14ac:dyDescent="0.3">
      <c r="B180" s="441" t="s">
        <v>306</v>
      </c>
      <c r="K180" s="477"/>
    </row>
    <row r="181" spans="2:11" s="441" customFormat="1" ht="19.5" x14ac:dyDescent="0.3">
      <c r="K181" s="477"/>
    </row>
    <row r="182" spans="2:11" s="441" customFormat="1" ht="19.5" x14ac:dyDescent="0.3">
      <c r="B182" s="483" t="s">
        <v>316</v>
      </c>
      <c r="K182" s="477"/>
    </row>
    <row r="183" spans="2:11" s="441" customFormat="1" ht="19.5" x14ac:dyDescent="0.3">
      <c r="B183" s="441" t="s">
        <v>315</v>
      </c>
      <c r="K183" s="477"/>
    </row>
    <row r="185" spans="2:11" s="441" customFormat="1" ht="19.5" x14ac:dyDescent="0.3">
      <c r="B185" s="483" t="s">
        <v>308</v>
      </c>
      <c r="K185" s="477"/>
    </row>
    <row r="186" spans="2:11" s="441" customFormat="1" ht="19.5" x14ac:dyDescent="0.3">
      <c r="B186" s="441" t="s">
        <v>309</v>
      </c>
      <c r="K186" s="477"/>
    </row>
    <row r="187" spans="2:11" s="441" customFormat="1" ht="19.5" x14ac:dyDescent="0.3">
      <c r="B187" s="441" t="s">
        <v>310</v>
      </c>
      <c r="F187" s="441" t="s">
        <v>311</v>
      </c>
      <c r="K187" s="477"/>
    </row>
    <row r="188" spans="2:11" s="441" customFormat="1" ht="19.5" x14ac:dyDescent="0.3">
      <c r="B188" s="441" t="s">
        <v>312</v>
      </c>
      <c r="K188" s="477"/>
    </row>
    <row r="189" spans="2:11" s="441" customFormat="1" ht="19.5" x14ac:dyDescent="0.3">
      <c r="K189" s="477"/>
    </row>
    <row r="190" spans="2:11" ht="19.5" x14ac:dyDescent="0.3">
      <c r="B190" s="477" t="s">
        <v>313</v>
      </c>
    </row>
    <row r="203" spans="10:10" x14ac:dyDescent="0.15">
      <c r="J203" s="221" t="s">
        <v>48</v>
      </c>
    </row>
  </sheetData>
  <mergeCells count="6">
    <mergeCell ref="B7:F7"/>
    <mergeCell ref="B40:F40"/>
    <mergeCell ref="B2:L2"/>
    <mergeCell ref="D1:M1"/>
    <mergeCell ref="C46:F46"/>
    <mergeCell ref="B3:M3"/>
  </mergeCells>
  <phoneticPr fontId="26" type="noConversion"/>
  <printOptions horizontalCentered="1"/>
  <pageMargins left="0.39370078740157483" right="0.39370078740157483" top="0.39370078740157483" bottom="0.35433070866141736" header="0.39370078740157483" footer="0.39370078740157483"/>
  <pageSetup paperSize="9" scale="43" fitToHeight="0" orientation="portrait" r:id="rId1"/>
  <rowBreaks count="2" manualBreakCount="2">
    <brk id="39" max="16" man="1"/>
    <brk id="102" max="16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  <pageSetUpPr fitToPage="1"/>
  </sheetPr>
  <dimension ref="A1:S203"/>
  <sheetViews>
    <sheetView showGridLines="0" view="pageBreakPreview" topLeftCell="D56" zoomScale="70" zoomScaleNormal="60" zoomScaleSheetLayoutView="70" workbookViewId="0">
      <selection activeCell="F42" sqref="F42:F70"/>
    </sheetView>
  </sheetViews>
  <sheetFormatPr defaultColWidth="12" defaultRowHeight="11.25" x14ac:dyDescent="0.15"/>
  <cols>
    <col min="1" max="1" width="10" customWidth="1"/>
    <col min="2" max="2" width="15.83203125" customWidth="1"/>
    <col min="3" max="3" width="16.83203125" customWidth="1"/>
    <col min="4" max="4" width="14.33203125" customWidth="1"/>
    <col min="5" max="5" width="19.83203125" customWidth="1"/>
    <col min="6" max="6" width="68.5" bestFit="1" customWidth="1"/>
    <col min="7" max="7" width="18.83203125" customWidth="1"/>
    <col min="8" max="8" width="15.33203125" style="221" hidden="1" customWidth="1"/>
    <col min="9" max="9" width="16.5" style="221" hidden="1" customWidth="1"/>
    <col min="10" max="10" width="16" style="221" hidden="1" customWidth="1"/>
    <col min="11" max="11" width="16" style="226" hidden="1" customWidth="1"/>
    <col min="12" max="12" width="25" style="230" customWidth="1"/>
    <col min="13" max="13" width="15.33203125" customWidth="1"/>
    <col min="14" max="14" width="22.1640625" customWidth="1"/>
    <col min="15" max="16" width="15.33203125" customWidth="1"/>
    <col min="17" max="17" width="8.83203125" customWidth="1"/>
    <col min="18" max="18" width="12.6640625" customWidth="1"/>
  </cols>
  <sheetData>
    <row r="1" spans="1:19" s="1" customFormat="1" ht="42" customHeight="1" x14ac:dyDescent="0.15">
      <c r="A1" s="60"/>
      <c r="B1" s="61"/>
      <c r="C1" s="61"/>
      <c r="D1" s="589" t="s">
        <v>16</v>
      </c>
      <c r="E1" s="589"/>
      <c r="F1" s="589"/>
      <c r="G1" s="589"/>
      <c r="H1" s="589"/>
      <c r="I1" s="589"/>
      <c r="J1" s="589"/>
      <c r="K1" s="589"/>
      <c r="L1" s="589"/>
      <c r="M1" s="589"/>
      <c r="N1" s="62" t="str">
        <f>'TECHNICAL SHEET GARMENT'!J1</f>
        <v>WINTER 2018/19</v>
      </c>
      <c r="O1" s="61"/>
      <c r="P1" s="61"/>
      <c r="Q1" s="63"/>
      <c r="R1" s="204"/>
    </row>
    <row r="2" spans="1:19" s="4" customFormat="1" ht="19.5" x14ac:dyDescent="0.15">
      <c r="A2" s="65" t="str">
        <f>'TECHNICAL SHEET GARMENT'!A2</f>
        <v>LFV11488</v>
      </c>
      <c r="B2" s="588" t="str">
        <f>'TECHNICAL SHEET GARMENT'!B2:I2</f>
        <v>LD ROCKLAND 3in1 PARKA</v>
      </c>
      <c r="C2" s="588"/>
      <c r="D2" s="588"/>
      <c r="E2" s="588"/>
      <c r="F2" s="588"/>
      <c r="G2" s="588"/>
      <c r="H2" s="588"/>
      <c r="I2" s="588"/>
      <c r="J2" s="588"/>
      <c r="K2" s="588"/>
      <c r="L2" s="588"/>
      <c r="M2" s="64"/>
      <c r="N2" s="64" t="s">
        <v>2</v>
      </c>
      <c r="O2" s="65" t="str">
        <f>'TECHNICAL SHEET GARMENT'!K2</f>
        <v>V1</v>
      </c>
      <c r="P2" s="64"/>
      <c r="Q2" s="66"/>
      <c r="R2" s="8"/>
    </row>
    <row r="3" spans="1:19" s="3" customFormat="1" ht="16.5" x14ac:dyDescent="0.15">
      <c r="A3" s="497" t="str">
        <f>'TECHNICAL SHEET GARMENT'!A3</f>
        <v>FABRIC:</v>
      </c>
      <c r="B3" s="593" t="str">
        <f>+'TECHNICAL SHEET GARMENT'!B3:I3</f>
        <v>PFM0025V45 3L - FLYING TEX / 8093LDF3 - CAROLTEX</v>
      </c>
      <c r="C3" s="593"/>
      <c r="D3" s="593"/>
      <c r="E3" s="593"/>
      <c r="F3" s="593"/>
      <c r="G3" s="593"/>
      <c r="H3" s="593"/>
      <c r="I3" s="593"/>
      <c r="J3" s="593"/>
      <c r="K3" s="593"/>
      <c r="L3" s="593"/>
      <c r="M3" s="593"/>
      <c r="N3" s="67" t="s">
        <v>14</v>
      </c>
      <c r="O3" s="71"/>
      <c r="P3" s="191" t="str">
        <f>'TECHNICAL SHEET GARMENT'!L3</f>
        <v>MARJORIE</v>
      </c>
      <c r="Q3" s="73"/>
      <c r="R3" s="23"/>
    </row>
    <row r="4" spans="1:19" s="3" customFormat="1" ht="17.25" thickBot="1" x14ac:dyDescent="0.2">
      <c r="A4" s="145" t="s">
        <v>1</v>
      </c>
      <c r="B4" s="68">
        <f ca="1">'TECHNICAL SHEET GARMENT'!B4</f>
        <v>43833</v>
      </c>
      <c r="C4" s="68"/>
      <c r="D4" s="69"/>
      <c r="E4" s="69"/>
      <c r="F4" s="69"/>
      <c r="G4" s="69"/>
      <c r="H4" s="222"/>
      <c r="I4" s="222"/>
      <c r="J4" s="222"/>
      <c r="K4" s="232"/>
      <c r="L4" s="227"/>
      <c r="M4" s="69"/>
      <c r="N4" s="84" t="str">
        <f>'TECHNICAL SHEET GARMENT'!J4</f>
        <v xml:space="preserve">SUPPLIER : </v>
      </c>
      <c r="O4" s="72"/>
      <c r="P4" s="307" t="str">
        <f>'TECHNICAL SHEET GARMENT'!L4</f>
        <v>PRIMA CHANNEL</v>
      </c>
      <c r="Q4" s="74"/>
      <c r="R4" s="23"/>
    </row>
    <row r="5" spans="1:19" s="1" customFormat="1" ht="16.5" hidden="1" x14ac:dyDescent="0.15">
      <c r="A5" s="30"/>
      <c r="B5" s="112"/>
      <c r="C5" s="26"/>
      <c r="D5" s="26"/>
      <c r="E5" s="26"/>
      <c r="F5" s="26"/>
      <c r="G5" s="26"/>
      <c r="H5" s="219"/>
      <c r="I5" s="219"/>
      <c r="J5" s="219"/>
      <c r="K5" s="224"/>
      <c r="L5" s="228"/>
      <c r="M5" s="26"/>
      <c r="N5" s="44"/>
      <c r="O5" s="44"/>
      <c r="P5" s="44"/>
      <c r="Q5" s="45"/>
      <c r="R5" s="204"/>
    </row>
    <row r="6" spans="1:19" ht="17.25" hidden="1" thickBot="1" x14ac:dyDescent="0.3">
      <c r="A6" s="114"/>
      <c r="B6" s="22"/>
      <c r="C6" s="29" t="s">
        <v>17</v>
      </c>
      <c r="D6" s="22"/>
      <c r="E6" s="22"/>
      <c r="F6" s="22"/>
      <c r="G6" s="22"/>
      <c r="H6" s="220"/>
      <c r="I6" s="220"/>
      <c r="J6" s="220"/>
      <c r="K6" s="225"/>
      <c r="O6" s="22"/>
      <c r="P6" s="22"/>
      <c r="Q6" s="115"/>
      <c r="R6" s="22"/>
    </row>
    <row r="7" spans="1:19" s="99" customFormat="1" ht="58.5" hidden="1" customHeight="1" x14ac:dyDescent="0.25">
      <c r="A7" s="130"/>
      <c r="B7" s="594" t="s">
        <v>50</v>
      </c>
      <c r="C7" s="585"/>
      <c r="D7" s="585"/>
      <c r="E7" s="585"/>
      <c r="F7" s="586"/>
      <c r="G7" s="186" t="s">
        <v>18</v>
      </c>
      <c r="H7" s="187" t="s">
        <v>103</v>
      </c>
      <c r="I7" s="188" t="s">
        <v>186</v>
      </c>
      <c r="J7" s="335" t="s">
        <v>203</v>
      </c>
      <c r="K7" s="188" t="s">
        <v>253</v>
      </c>
      <c r="L7" s="461" t="s">
        <v>267</v>
      </c>
      <c r="M7" s="188" t="s">
        <v>279</v>
      </c>
      <c r="N7" s="335" t="s">
        <v>307</v>
      </c>
      <c r="O7" s="188"/>
      <c r="P7" s="288"/>
      <c r="Q7" s="131"/>
      <c r="R7" s="27"/>
      <c r="S7" s="27"/>
    </row>
    <row r="8" spans="1:19" ht="21.75" hidden="1" customHeight="1" x14ac:dyDescent="0.15">
      <c r="A8" s="114"/>
      <c r="B8" s="337" t="s">
        <v>25</v>
      </c>
      <c r="C8" s="277"/>
      <c r="D8" s="277"/>
      <c r="E8" s="277"/>
      <c r="F8" s="277"/>
      <c r="G8" s="278"/>
      <c r="H8" s="343"/>
      <c r="I8" s="343"/>
      <c r="J8" s="344"/>
      <c r="K8" s="345"/>
      <c r="L8" s="344"/>
      <c r="M8" s="466" t="s">
        <v>10</v>
      </c>
      <c r="N8" s="494" t="s">
        <v>10</v>
      </c>
      <c r="O8" s="346"/>
      <c r="P8" s="347"/>
      <c r="Q8" s="115"/>
      <c r="R8" s="22"/>
    </row>
    <row r="9" spans="1:19" s="99" customFormat="1" ht="21" hidden="1" customHeight="1" x14ac:dyDescent="0.25">
      <c r="A9" s="130"/>
      <c r="B9" s="271" t="s">
        <v>32</v>
      </c>
      <c r="C9" s="275" t="s">
        <v>104</v>
      </c>
      <c r="D9" s="273"/>
      <c r="E9" s="274"/>
      <c r="F9" s="274"/>
      <c r="G9" s="263" t="s">
        <v>21</v>
      </c>
      <c r="H9" s="314">
        <v>38</v>
      </c>
      <c r="I9" s="424">
        <v>38.5</v>
      </c>
      <c r="J9" s="317">
        <v>37</v>
      </c>
      <c r="K9" s="446">
        <v>37</v>
      </c>
      <c r="L9" s="314">
        <v>37</v>
      </c>
      <c r="M9" s="129">
        <v>37</v>
      </c>
      <c r="N9" s="314">
        <v>37</v>
      </c>
      <c r="O9" s="129"/>
      <c r="P9" s="318"/>
      <c r="Q9" s="131"/>
      <c r="R9" s="27"/>
      <c r="S9" s="27"/>
    </row>
    <row r="10" spans="1:19" s="99" customFormat="1" ht="21" hidden="1" customHeight="1" x14ac:dyDescent="0.25">
      <c r="A10" s="130"/>
      <c r="B10" s="251" t="s">
        <v>33</v>
      </c>
      <c r="C10" s="268" t="s">
        <v>19</v>
      </c>
      <c r="D10" s="243"/>
      <c r="E10" s="248"/>
      <c r="F10" s="248"/>
      <c r="G10" s="261" t="s">
        <v>20</v>
      </c>
      <c r="H10" s="314">
        <v>52.5</v>
      </c>
      <c r="I10" s="143">
        <v>52.5</v>
      </c>
      <c r="J10" s="318"/>
      <c r="K10" s="446">
        <v>52</v>
      </c>
      <c r="L10" s="314">
        <v>52.5</v>
      </c>
      <c r="M10" s="129">
        <v>53</v>
      </c>
      <c r="N10" s="314">
        <v>52.5</v>
      </c>
      <c r="O10" s="129"/>
      <c r="P10" s="318"/>
      <c r="Q10" s="131"/>
      <c r="R10" s="27"/>
      <c r="S10" s="27"/>
    </row>
    <row r="11" spans="1:19" s="99" customFormat="1" ht="21" hidden="1" customHeight="1" x14ac:dyDescent="0.25">
      <c r="A11" s="130"/>
      <c r="B11" s="251" t="s">
        <v>34</v>
      </c>
      <c r="C11" s="268" t="s">
        <v>105</v>
      </c>
      <c r="D11" s="243"/>
      <c r="E11" s="248"/>
      <c r="F11" s="248"/>
      <c r="G11" s="261" t="s">
        <v>20</v>
      </c>
      <c r="H11" s="314">
        <v>48</v>
      </c>
      <c r="I11" s="425">
        <v>48</v>
      </c>
      <c r="J11" s="318"/>
      <c r="K11" s="446">
        <v>49</v>
      </c>
      <c r="L11" s="314">
        <v>48</v>
      </c>
      <c r="M11" s="129">
        <v>49.5</v>
      </c>
      <c r="N11" s="314">
        <v>48</v>
      </c>
      <c r="O11" s="129"/>
      <c r="P11" s="318"/>
      <c r="Q11" s="131"/>
      <c r="R11" s="27"/>
      <c r="S11" s="27"/>
    </row>
    <row r="12" spans="1:19" s="99" customFormat="1" ht="21" hidden="1" customHeight="1" x14ac:dyDescent="0.25">
      <c r="A12" s="130"/>
      <c r="B12" s="409" t="s">
        <v>169</v>
      </c>
      <c r="C12" s="410" t="s">
        <v>170</v>
      </c>
      <c r="D12" s="411"/>
      <c r="E12" s="412"/>
      <c r="F12" s="412"/>
      <c r="G12" s="413" t="s">
        <v>20</v>
      </c>
      <c r="H12" s="318">
        <v>53</v>
      </c>
      <c r="I12" s="129">
        <v>53</v>
      </c>
      <c r="J12" s="318"/>
      <c r="K12" s="446">
        <v>53</v>
      </c>
      <c r="L12" s="318">
        <v>53</v>
      </c>
      <c r="M12" s="129">
        <v>54</v>
      </c>
      <c r="N12" s="318">
        <v>53</v>
      </c>
      <c r="O12" s="129"/>
      <c r="P12" s="318"/>
      <c r="Q12" s="131"/>
      <c r="R12" s="27"/>
      <c r="S12" s="27"/>
    </row>
    <row r="13" spans="1:19" s="299" customFormat="1" ht="21" hidden="1" customHeight="1" x14ac:dyDescent="0.25">
      <c r="A13" s="296"/>
      <c r="B13" s="255" t="s">
        <v>35</v>
      </c>
      <c r="C13" s="386" t="s">
        <v>75</v>
      </c>
      <c r="D13" s="387"/>
      <c r="E13" s="388"/>
      <c r="F13" s="388"/>
      <c r="G13" s="261" t="s">
        <v>20</v>
      </c>
      <c r="H13" s="408">
        <v>60</v>
      </c>
      <c r="I13" s="143">
        <v>59.5</v>
      </c>
      <c r="J13" s="318"/>
      <c r="K13" s="446">
        <v>59.5</v>
      </c>
      <c r="L13" s="408">
        <v>60</v>
      </c>
      <c r="M13" s="129">
        <v>60.5</v>
      </c>
      <c r="N13" s="408">
        <v>60</v>
      </c>
      <c r="O13" s="129"/>
      <c r="P13" s="318"/>
      <c r="Q13" s="297"/>
      <c r="R13" s="298"/>
      <c r="S13" s="298"/>
    </row>
    <row r="14" spans="1:19" s="99" customFormat="1" ht="21" hidden="1" customHeight="1" x14ac:dyDescent="0.25">
      <c r="A14" s="130"/>
      <c r="B14" s="255" t="s">
        <v>74</v>
      </c>
      <c r="C14" s="287" t="s">
        <v>76</v>
      </c>
      <c r="D14" s="279"/>
      <c r="E14" s="280"/>
      <c r="F14" s="281"/>
      <c r="G14" s="263" t="s">
        <v>20</v>
      </c>
      <c r="H14" s="408">
        <v>84</v>
      </c>
      <c r="I14" s="143">
        <v>82</v>
      </c>
      <c r="J14" s="317"/>
      <c r="K14" s="446">
        <v>84</v>
      </c>
      <c r="L14" s="408">
        <v>84</v>
      </c>
      <c r="M14" s="129">
        <v>84</v>
      </c>
      <c r="N14" s="408">
        <v>83</v>
      </c>
      <c r="O14" s="129"/>
      <c r="P14" s="318"/>
      <c r="Q14" s="131"/>
      <c r="R14" s="27"/>
      <c r="S14" s="27"/>
    </row>
    <row r="15" spans="1:19" s="99" customFormat="1" ht="21" hidden="1" customHeight="1" x14ac:dyDescent="0.25">
      <c r="A15" s="130"/>
      <c r="B15" s="282" t="s">
        <v>30</v>
      </c>
      <c r="C15" s="283" t="s">
        <v>36</v>
      </c>
      <c r="D15" s="280"/>
      <c r="E15" s="280"/>
      <c r="F15" s="281"/>
      <c r="G15" s="263" t="s">
        <v>77</v>
      </c>
      <c r="H15" s="314">
        <v>11.5</v>
      </c>
      <c r="I15" s="143">
        <v>12</v>
      </c>
      <c r="J15" s="317"/>
      <c r="K15" s="446">
        <v>12</v>
      </c>
      <c r="L15" s="314">
        <v>11.5</v>
      </c>
      <c r="M15" s="129">
        <v>11.5</v>
      </c>
      <c r="N15" s="314">
        <v>11.5</v>
      </c>
      <c r="O15" s="129"/>
      <c r="P15" s="318"/>
      <c r="Q15" s="131"/>
      <c r="R15" s="27"/>
      <c r="S15" s="27"/>
    </row>
    <row r="16" spans="1:19" s="99" customFormat="1" ht="21" hidden="1" customHeight="1" x14ac:dyDescent="0.25">
      <c r="A16" s="130"/>
      <c r="B16" s="282" t="s">
        <v>98</v>
      </c>
      <c r="C16" s="283" t="s">
        <v>106</v>
      </c>
      <c r="D16" s="280"/>
      <c r="E16" s="280"/>
      <c r="F16" s="280"/>
      <c r="G16" s="338" t="s">
        <v>77</v>
      </c>
      <c r="H16" s="314">
        <v>22</v>
      </c>
      <c r="I16" s="425">
        <v>23</v>
      </c>
      <c r="J16" s="317"/>
      <c r="K16" s="447">
        <v>22.5</v>
      </c>
      <c r="L16" s="314">
        <v>22</v>
      </c>
      <c r="M16" s="129">
        <v>22</v>
      </c>
      <c r="N16" s="489">
        <v>23.5</v>
      </c>
      <c r="O16" s="223"/>
      <c r="P16" s="318"/>
      <c r="Q16" s="131"/>
      <c r="R16" s="27"/>
      <c r="S16" s="27"/>
    </row>
    <row r="17" spans="1:19" s="99" customFormat="1" ht="21" hidden="1" customHeight="1" x14ac:dyDescent="0.25">
      <c r="A17" s="130"/>
      <c r="B17" s="255" t="s">
        <v>37</v>
      </c>
      <c r="C17" s="386" t="s">
        <v>24</v>
      </c>
      <c r="D17" s="387"/>
      <c r="E17" s="388"/>
      <c r="F17" s="388"/>
      <c r="G17" s="261" t="s">
        <v>21</v>
      </c>
      <c r="H17" s="314">
        <v>20.5</v>
      </c>
      <c r="I17" s="143">
        <v>20.5</v>
      </c>
      <c r="J17" s="317"/>
      <c r="K17" s="447">
        <v>20.5</v>
      </c>
      <c r="L17" s="314">
        <v>20.5</v>
      </c>
      <c r="M17" s="129">
        <v>20.5</v>
      </c>
      <c r="N17" s="314">
        <v>20.5</v>
      </c>
      <c r="O17" s="223"/>
      <c r="P17" s="318"/>
      <c r="Q17" s="131"/>
      <c r="R17" s="27"/>
      <c r="S17" s="27"/>
    </row>
    <row r="18" spans="1:19" s="99" customFormat="1" ht="21" hidden="1" customHeight="1" x14ac:dyDescent="0.25">
      <c r="A18" s="130"/>
      <c r="B18" s="255" t="s">
        <v>38</v>
      </c>
      <c r="C18" s="386" t="s">
        <v>107</v>
      </c>
      <c r="D18" s="387"/>
      <c r="E18" s="388"/>
      <c r="F18" s="388"/>
      <c r="G18" s="261" t="s">
        <v>21</v>
      </c>
      <c r="H18" s="314">
        <v>17</v>
      </c>
      <c r="I18" s="426">
        <v>17</v>
      </c>
      <c r="J18" s="361"/>
      <c r="K18" s="458">
        <v>17</v>
      </c>
      <c r="L18" s="314">
        <v>17</v>
      </c>
      <c r="M18" s="446">
        <v>17</v>
      </c>
      <c r="N18" s="314">
        <v>17</v>
      </c>
      <c r="O18" s="363"/>
      <c r="P18" s="361"/>
      <c r="Q18" s="131"/>
      <c r="R18" s="27"/>
      <c r="S18" s="27"/>
    </row>
    <row r="19" spans="1:19" s="99" customFormat="1" ht="21" hidden="1" customHeight="1" x14ac:dyDescent="0.25">
      <c r="A19" s="130"/>
      <c r="B19" s="255" t="s">
        <v>39</v>
      </c>
      <c r="C19" s="386" t="s">
        <v>78</v>
      </c>
      <c r="D19" s="387"/>
      <c r="E19" s="388"/>
      <c r="F19" s="388"/>
      <c r="G19" s="261" t="s">
        <v>21</v>
      </c>
      <c r="H19" s="314">
        <v>14</v>
      </c>
      <c r="I19" s="223">
        <v>14</v>
      </c>
      <c r="J19" s="317"/>
      <c r="K19" s="447">
        <v>14</v>
      </c>
      <c r="L19" s="314">
        <v>14</v>
      </c>
      <c r="M19" s="223">
        <v>14</v>
      </c>
      <c r="N19" s="314">
        <v>14</v>
      </c>
      <c r="O19" s="223"/>
      <c r="P19" s="364"/>
      <c r="Q19" s="131"/>
      <c r="R19" s="27"/>
      <c r="S19" s="27"/>
    </row>
    <row r="20" spans="1:19" s="99" customFormat="1" ht="21" hidden="1" customHeight="1" x14ac:dyDescent="0.25">
      <c r="A20" s="130"/>
      <c r="B20" s="282" t="s">
        <v>41</v>
      </c>
      <c r="C20" s="284" t="s">
        <v>42</v>
      </c>
      <c r="D20" s="285"/>
      <c r="E20" s="286"/>
      <c r="F20" s="286"/>
      <c r="G20" s="263" t="s">
        <v>20</v>
      </c>
      <c r="H20" s="314">
        <v>64.5</v>
      </c>
      <c r="I20" s="129">
        <v>64.5</v>
      </c>
      <c r="J20" s="317"/>
      <c r="K20" s="446">
        <v>64.5</v>
      </c>
      <c r="L20" s="314">
        <v>64.5</v>
      </c>
      <c r="M20" s="129">
        <v>64.5</v>
      </c>
      <c r="N20" s="314">
        <v>64.5</v>
      </c>
      <c r="O20" s="129"/>
      <c r="P20" s="318"/>
      <c r="Q20" s="131"/>
      <c r="R20" s="27"/>
      <c r="S20" s="27"/>
    </row>
    <row r="21" spans="1:19" ht="20.25" hidden="1" customHeight="1" x14ac:dyDescent="0.15">
      <c r="A21" s="114"/>
      <c r="B21" s="264" t="s">
        <v>26</v>
      </c>
      <c r="C21" s="244"/>
      <c r="D21" s="244"/>
      <c r="E21" s="244"/>
      <c r="F21" s="244"/>
      <c r="G21" s="348"/>
      <c r="H21" s="270"/>
      <c r="I21" s="349"/>
      <c r="J21" s="350"/>
      <c r="K21" s="448"/>
      <c r="L21" s="351"/>
      <c r="M21" s="352"/>
      <c r="N21" s="495"/>
      <c r="O21" s="349"/>
      <c r="P21" s="353"/>
      <c r="Q21" s="115"/>
      <c r="R21" s="22"/>
    </row>
    <row r="22" spans="1:19" s="99" customFormat="1" ht="21" hidden="1" customHeight="1" x14ac:dyDescent="0.25">
      <c r="A22" s="130"/>
      <c r="B22" s="271" t="s">
        <v>43</v>
      </c>
      <c r="C22" s="272" t="s">
        <v>108</v>
      </c>
      <c r="D22" s="273"/>
      <c r="E22" s="274"/>
      <c r="F22" s="274"/>
      <c r="G22" s="263" t="s">
        <v>21</v>
      </c>
      <c r="H22" s="314">
        <v>40</v>
      </c>
      <c r="I22" s="129">
        <v>40</v>
      </c>
      <c r="J22" s="318">
        <v>39</v>
      </c>
      <c r="K22" s="446">
        <v>39</v>
      </c>
      <c r="L22" s="314">
        <v>39</v>
      </c>
      <c r="M22" s="129">
        <v>38.5</v>
      </c>
      <c r="N22" s="314">
        <v>39</v>
      </c>
      <c r="O22" s="129"/>
      <c r="P22" s="318"/>
      <c r="Q22" s="131"/>
      <c r="R22" s="27"/>
      <c r="S22" s="27"/>
    </row>
    <row r="23" spans="1:19" ht="18.75" hidden="1" customHeight="1" x14ac:dyDescent="0.15">
      <c r="A23" s="114"/>
      <c r="B23" s="339" t="s">
        <v>9</v>
      </c>
      <c r="C23" s="340" t="s">
        <v>22</v>
      </c>
      <c r="D23" s="285"/>
      <c r="E23" s="286"/>
      <c r="F23" s="286"/>
      <c r="G23" s="263" t="s">
        <v>20</v>
      </c>
      <c r="H23" s="314">
        <v>86</v>
      </c>
      <c r="I23" s="129">
        <v>86</v>
      </c>
      <c r="J23" s="361"/>
      <c r="K23" s="446">
        <v>86</v>
      </c>
      <c r="L23" s="314">
        <v>86</v>
      </c>
      <c r="M23" s="446">
        <v>86</v>
      </c>
      <c r="N23" s="314">
        <v>86</v>
      </c>
      <c r="O23" s="365"/>
      <c r="P23" s="361"/>
      <c r="Q23" s="115"/>
      <c r="R23" s="22"/>
    </row>
    <row r="24" spans="1:19" s="99" customFormat="1" ht="21" hidden="1" customHeight="1" x14ac:dyDescent="0.25">
      <c r="A24" s="130"/>
      <c r="B24" s="255" t="s">
        <v>80</v>
      </c>
      <c r="C24" s="595" t="s">
        <v>81</v>
      </c>
      <c r="D24" s="596"/>
      <c r="E24" s="596"/>
      <c r="F24" s="597"/>
      <c r="G24" s="263" t="s">
        <v>21</v>
      </c>
      <c r="H24" s="314">
        <v>17</v>
      </c>
      <c r="I24" s="129">
        <v>17</v>
      </c>
      <c r="J24" s="317"/>
      <c r="K24" s="446">
        <v>17</v>
      </c>
      <c r="L24" s="314">
        <v>17</v>
      </c>
      <c r="M24" s="129">
        <v>17</v>
      </c>
      <c r="N24" s="314">
        <v>17</v>
      </c>
      <c r="O24" s="129"/>
      <c r="P24" s="318"/>
      <c r="Q24" s="131"/>
      <c r="R24" s="27"/>
      <c r="S24" s="27"/>
    </row>
    <row r="25" spans="1:19" s="99" customFormat="1" ht="21" hidden="1" customHeight="1" x14ac:dyDescent="0.25">
      <c r="A25" s="130"/>
      <c r="B25" s="264" t="s">
        <v>27</v>
      </c>
      <c r="C25" s="244"/>
      <c r="D25" s="244"/>
      <c r="E25" s="244"/>
      <c r="F25" s="244"/>
      <c r="G25" s="348"/>
      <c r="H25" s="270"/>
      <c r="I25" s="354"/>
      <c r="J25" s="350"/>
      <c r="K25" s="449"/>
      <c r="L25" s="351"/>
      <c r="M25" s="354"/>
      <c r="N25" s="493"/>
      <c r="O25" s="354"/>
      <c r="P25" s="353"/>
      <c r="Q25" s="131"/>
      <c r="R25" s="27"/>
      <c r="S25" s="27"/>
    </row>
    <row r="26" spans="1:19" s="99" customFormat="1" ht="21" hidden="1" customHeight="1" x14ac:dyDescent="0.25">
      <c r="A26" s="130"/>
      <c r="B26" s="247" t="s">
        <v>70</v>
      </c>
      <c r="C26" s="249" t="s">
        <v>71</v>
      </c>
      <c r="D26" s="259"/>
      <c r="E26" s="250"/>
      <c r="F26" s="250"/>
      <c r="G26" s="261" t="s">
        <v>20</v>
      </c>
      <c r="H26" s="366">
        <v>20</v>
      </c>
      <c r="I26" s="129">
        <v>21</v>
      </c>
      <c r="J26" s="317"/>
      <c r="K26" s="446">
        <v>19.5</v>
      </c>
      <c r="L26" s="366">
        <v>20</v>
      </c>
      <c r="M26" s="129">
        <v>20</v>
      </c>
      <c r="N26" s="489">
        <v>21</v>
      </c>
      <c r="O26" s="129"/>
      <c r="P26" s="318"/>
      <c r="Q26" s="131"/>
      <c r="R26" s="27"/>
      <c r="S26" s="27"/>
    </row>
    <row r="27" spans="1:19" s="99" customFormat="1" ht="21" hidden="1" customHeight="1" x14ac:dyDescent="0.25">
      <c r="A27" s="130"/>
      <c r="B27" s="247" t="s">
        <v>72</v>
      </c>
      <c r="C27" s="249" t="s">
        <v>73</v>
      </c>
      <c r="D27" s="259"/>
      <c r="E27" s="250"/>
      <c r="F27" s="250"/>
      <c r="G27" s="261" t="s">
        <v>20</v>
      </c>
      <c r="H27" s="366">
        <v>9</v>
      </c>
      <c r="I27" s="129">
        <v>8.5</v>
      </c>
      <c r="J27" s="317">
        <v>9.5</v>
      </c>
      <c r="K27" s="446">
        <v>9.5</v>
      </c>
      <c r="L27" s="366">
        <v>9</v>
      </c>
      <c r="M27" s="129">
        <v>9</v>
      </c>
      <c r="N27" s="489">
        <v>10</v>
      </c>
      <c r="O27" s="129"/>
      <c r="P27" s="318"/>
      <c r="Q27" s="131"/>
      <c r="R27" s="27"/>
      <c r="S27" s="27"/>
    </row>
    <row r="28" spans="1:19" s="99" customFormat="1" ht="21" hidden="1" customHeight="1" x14ac:dyDescent="0.25">
      <c r="A28" s="130"/>
      <c r="B28" s="247" t="s">
        <v>44</v>
      </c>
      <c r="C28" s="249" t="s">
        <v>97</v>
      </c>
      <c r="D28" s="259"/>
      <c r="E28" s="250"/>
      <c r="F28" s="250"/>
      <c r="G28" s="261" t="s">
        <v>20</v>
      </c>
      <c r="H28" s="366">
        <v>51</v>
      </c>
      <c r="I28" s="223">
        <v>53</v>
      </c>
      <c r="J28" s="361"/>
      <c r="K28" s="447">
        <v>53</v>
      </c>
      <c r="L28" s="366">
        <v>53</v>
      </c>
      <c r="M28" s="446">
        <v>54</v>
      </c>
      <c r="N28" s="489">
        <v>56</v>
      </c>
      <c r="O28" s="362"/>
      <c r="P28" s="361"/>
      <c r="Q28" s="131"/>
      <c r="R28" s="27"/>
      <c r="S28" s="27"/>
    </row>
    <row r="29" spans="1:19" s="99" customFormat="1" ht="21" hidden="1" customHeight="1" x14ac:dyDescent="0.25">
      <c r="A29" s="130"/>
      <c r="B29" s="265" t="s">
        <v>300</v>
      </c>
      <c r="C29" s="490" t="s">
        <v>301</v>
      </c>
      <c r="D29" s="491"/>
      <c r="E29" s="492"/>
      <c r="F29" s="492"/>
      <c r="G29" s="261"/>
      <c r="H29" s="366"/>
      <c r="I29" s="223"/>
      <c r="J29" s="361"/>
      <c r="K29" s="447"/>
      <c r="L29" s="366"/>
      <c r="M29" s="446">
        <v>57</v>
      </c>
      <c r="N29" s="489">
        <v>59</v>
      </c>
      <c r="O29" s="362"/>
      <c r="P29" s="361"/>
      <c r="Q29" s="131"/>
      <c r="R29" s="27"/>
      <c r="S29" s="27"/>
    </row>
    <row r="30" spans="1:19" s="99" customFormat="1" ht="21" hidden="1" customHeight="1" x14ac:dyDescent="0.25">
      <c r="A30" s="130"/>
      <c r="B30" s="265" t="s">
        <v>45</v>
      </c>
      <c r="C30" s="246" t="s">
        <v>31</v>
      </c>
      <c r="D30" s="252"/>
      <c r="E30" s="253"/>
      <c r="F30" s="253"/>
      <c r="G30" s="261" t="s">
        <v>21</v>
      </c>
      <c r="H30" s="366">
        <v>9</v>
      </c>
      <c r="I30" s="223">
        <v>9</v>
      </c>
      <c r="J30" s="318"/>
      <c r="K30" s="447">
        <v>9</v>
      </c>
      <c r="L30" s="366">
        <v>9</v>
      </c>
      <c r="M30" s="129">
        <v>8.8000000000000007</v>
      </c>
      <c r="N30" s="318">
        <v>9</v>
      </c>
      <c r="O30" s="129"/>
      <c r="P30" s="318"/>
      <c r="Q30" s="131"/>
      <c r="R30" s="27"/>
      <c r="S30" s="27"/>
    </row>
    <row r="31" spans="1:19" s="99" customFormat="1" ht="21" hidden="1" customHeight="1" x14ac:dyDescent="0.25">
      <c r="A31" s="27"/>
      <c r="B31" s="264" t="s">
        <v>28</v>
      </c>
      <c r="C31" s="244"/>
      <c r="D31" s="244"/>
      <c r="E31" s="244"/>
      <c r="F31" s="244"/>
      <c r="G31" s="348"/>
      <c r="H31" s="270"/>
      <c r="I31" s="423"/>
      <c r="J31" s="355"/>
      <c r="K31" s="460"/>
      <c r="L31" s="356"/>
      <c r="M31" s="467"/>
      <c r="N31" s="496"/>
      <c r="O31" s="357"/>
      <c r="P31" s="358"/>
      <c r="Q31" s="27"/>
      <c r="R31" s="27"/>
      <c r="S31" s="27"/>
    </row>
    <row r="32" spans="1:19" s="99" customFormat="1" ht="21" hidden="1" customHeight="1" x14ac:dyDescent="0.25">
      <c r="A32" s="27"/>
      <c r="B32" s="247" t="s">
        <v>257</v>
      </c>
      <c r="C32" s="269" t="s">
        <v>258</v>
      </c>
      <c r="D32" s="243"/>
      <c r="E32" s="248"/>
      <c r="F32" s="248"/>
      <c r="G32" s="261" t="s">
        <v>21</v>
      </c>
      <c r="H32" s="366"/>
      <c r="I32" s="257"/>
      <c r="J32" s="319"/>
      <c r="K32" s="450">
        <v>50.5</v>
      </c>
      <c r="L32" s="462">
        <v>47.5</v>
      </c>
      <c r="M32" s="257">
        <v>48</v>
      </c>
      <c r="N32" s="319">
        <v>48</v>
      </c>
      <c r="O32" s="257"/>
      <c r="P32" s="257"/>
      <c r="Q32" s="27"/>
      <c r="R32" s="27"/>
      <c r="S32" s="27"/>
    </row>
    <row r="33" spans="1:19" s="99" customFormat="1" ht="21" hidden="1" customHeight="1" x14ac:dyDescent="0.25">
      <c r="A33" s="27"/>
      <c r="B33" s="247" t="s">
        <v>46</v>
      </c>
      <c r="C33" s="269" t="s">
        <v>90</v>
      </c>
      <c r="D33" s="243"/>
      <c r="E33" s="248"/>
      <c r="F33" s="248"/>
      <c r="G33" s="261" t="s">
        <v>21</v>
      </c>
      <c r="H33" s="366">
        <v>26</v>
      </c>
      <c r="I33" s="257">
        <v>26</v>
      </c>
      <c r="J33" s="319"/>
      <c r="K33" s="450">
        <v>26</v>
      </c>
      <c r="L33" s="463">
        <v>25</v>
      </c>
      <c r="M33" s="257">
        <v>25.5</v>
      </c>
      <c r="N33" s="319">
        <v>25</v>
      </c>
      <c r="O33" s="257"/>
      <c r="P33" s="257"/>
      <c r="Q33" s="27"/>
      <c r="R33" s="27"/>
      <c r="S33" s="27"/>
    </row>
    <row r="34" spans="1:19" s="99" customFormat="1" ht="21" hidden="1" customHeight="1" x14ac:dyDescent="0.25">
      <c r="A34" s="27"/>
      <c r="B34" s="265" t="s">
        <v>95</v>
      </c>
      <c r="C34" s="246" t="s">
        <v>96</v>
      </c>
      <c r="D34" s="252"/>
      <c r="E34" s="253"/>
      <c r="F34" s="253"/>
      <c r="G34" s="315" t="s">
        <v>21</v>
      </c>
      <c r="H34" s="366">
        <v>33</v>
      </c>
      <c r="I34" s="223">
        <v>34</v>
      </c>
      <c r="J34" s="318">
        <v>35</v>
      </c>
      <c r="K34" s="447">
        <v>35</v>
      </c>
      <c r="L34" s="366">
        <v>35</v>
      </c>
      <c r="M34" s="129">
        <v>35.5</v>
      </c>
      <c r="N34" s="318">
        <v>35</v>
      </c>
      <c r="O34" s="129"/>
      <c r="P34" s="318"/>
      <c r="Q34" s="27"/>
      <c r="R34" s="27"/>
      <c r="S34" s="27"/>
    </row>
    <row r="35" spans="1:19" s="99" customFormat="1" ht="21" hidden="1" customHeight="1" x14ac:dyDescent="0.25">
      <c r="A35" s="27"/>
      <c r="B35" s="247" t="s">
        <v>82</v>
      </c>
      <c r="C35" s="268" t="s">
        <v>83</v>
      </c>
      <c r="D35" s="243"/>
      <c r="E35" s="248"/>
      <c r="F35" s="316"/>
      <c r="G35" s="261" t="s">
        <v>21</v>
      </c>
      <c r="H35" s="366">
        <v>34</v>
      </c>
      <c r="I35" s="223">
        <v>33</v>
      </c>
      <c r="J35" s="318">
        <v>35</v>
      </c>
      <c r="K35" s="447">
        <v>35</v>
      </c>
      <c r="L35" s="366">
        <v>35</v>
      </c>
      <c r="M35" s="446">
        <v>34.5</v>
      </c>
      <c r="N35" s="318">
        <v>35</v>
      </c>
      <c r="O35" s="362"/>
      <c r="P35" s="361"/>
      <c r="Q35" s="27"/>
      <c r="R35" s="27"/>
      <c r="S35" s="27"/>
    </row>
    <row r="36" spans="1:19" s="99" customFormat="1" ht="21" hidden="1" customHeight="1" x14ac:dyDescent="0.25">
      <c r="A36" s="27"/>
      <c r="B36" s="341" t="s">
        <v>84</v>
      </c>
      <c r="C36" s="342"/>
      <c r="D36" s="342"/>
      <c r="E36" s="342"/>
      <c r="F36" s="342"/>
      <c r="G36" s="276"/>
      <c r="H36" s="270"/>
      <c r="I36" s="360"/>
      <c r="J36" s="359"/>
      <c r="K36" s="451"/>
      <c r="L36" s="360"/>
      <c r="M36" s="360"/>
      <c r="N36" s="359"/>
      <c r="O36" s="360"/>
      <c r="P36" s="360"/>
      <c r="Q36" s="27"/>
      <c r="R36" s="27"/>
      <c r="S36" s="27"/>
    </row>
    <row r="37" spans="1:19" s="99" customFormat="1" ht="21" hidden="1" customHeight="1" x14ac:dyDescent="0.25">
      <c r="A37" s="27"/>
      <c r="B37" s="271" t="s">
        <v>85</v>
      </c>
      <c r="C37" s="272" t="s">
        <v>86</v>
      </c>
      <c r="D37" s="273"/>
      <c r="E37" s="274"/>
      <c r="F37" s="274"/>
      <c r="G37" s="263" t="s">
        <v>21</v>
      </c>
      <c r="H37" s="314">
        <v>84</v>
      </c>
      <c r="I37" s="223">
        <v>83</v>
      </c>
      <c r="J37" s="318"/>
      <c r="K37" s="447">
        <v>83</v>
      </c>
      <c r="L37" s="314">
        <v>84</v>
      </c>
      <c r="M37" s="129">
        <v>84</v>
      </c>
      <c r="N37" s="318">
        <v>84</v>
      </c>
      <c r="O37" s="129"/>
      <c r="P37" s="318"/>
      <c r="Q37" s="27"/>
      <c r="R37" s="27"/>
      <c r="S37" s="27"/>
    </row>
    <row r="38" spans="1:19" s="99" customFormat="1" ht="21" hidden="1" customHeight="1" x14ac:dyDescent="0.25">
      <c r="A38" s="27"/>
      <c r="B38" s="247" t="s">
        <v>87</v>
      </c>
      <c r="C38" s="249" t="s">
        <v>88</v>
      </c>
      <c r="D38" s="259"/>
      <c r="E38" s="250"/>
      <c r="F38" s="250"/>
      <c r="G38" s="261" t="s">
        <v>21</v>
      </c>
      <c r="H38" s="314">
        <v>18</v>
      </c>
      <c r="I38" s="223">
        <v>18</v>
      </c>
      <c r="J38" s="361"/>
      <c r="K38" s="447">
        <v>18</v>
      </c>
      <c r="L38" s="314">
        <v>18</v>
      </c>
      <c r="M38" s="446">
        <v>18</v>
      </c>
      <c r="N38" s="318">
        <v>18</v>
      </c>
      <c r="O38" s="362"/>
      <c r="P38" s="361"/>
      <c r="Q38" s="27"/>
      <c r="R38" s="27"/>
      <c r="S38" s="27"/>
    </row>
    <row r="39" spans="1:19" s="99" customFormat="1" ht="30.75" thickBot="1" x14ac:dyDescent="0.5">
      <c r="A39" s="27"/>
      <c r="B39" s="138"/>
      <c r="C39" s="132"/>
      <c r="D39" s="10"/>
      <c r="E39" s="141"/>
      <c r="F39" s="141"/>
      <c r="G39" s="139"/>
      <c r="H39" s="320"/>
      <c r="I39" s="321"/>
      <c r="J39" s="336"/>
      <c r="K39" s="322"/>
      <c r="L39" s="500" t="s">
        <v>318</v>
      </c>
      <c r="M39" s="501"/>
      <c r="N39" s="500" t="s">
        <v>319</v>
      </c>
      <c r="O39" s="141"/>
      <c r="P39" s="325"/>
      <c r="Q39" s="27"/>
      <c r="R39" s="27"/>
      <c r="S39" s="27"/>
    </row>
    <row r="40" spans="1:19" s="99" customFormat="1" ht="63" x14ac:dyDescent="0.25">
      <c r="A40" s="130"/>
      <c r="B40" s="587" t="s">
        <v>347</v>
      </c>
      <c r="C40" s="585"/>
      <c r="D40" s="585"/>
      <c r="E40" s="585"/>
      <c r="F40" s="586"/>
      <c r="G40" s="186" t="s">
        <v>18</v>
      </c>
      <c r="H40" s="187" t="s">
        <v>103</v>
      </c>
      <c r="I40" s="188" t="s">
        <v>186</v>
      </c>
      <c r="J40" s="335" t="s">
        <v>203</v>
      </c>
      <c r="K40" s="188" t="s">
        <v>253</v>
      </c>
      <c r="L40" s="502" t="s">
        <v>267</v>
      </c>
      <c r="M40" s="188" t="s">
        <v>279</v>
      </c>
      <c r="N40" s="502" t="s">
        <v>307</v>
      </c>
      <c r="O40" s="529"/>
      <c r="P40" s="289"/>
      <c r="Q40" s="131"/>
      <c r="R40" s="27"/>
      <c r="S40" s="27"/>
    </row>
    <row r="41" spans="1:19" ht="21" customHeight="1" x14ac:dyDescent="0.15">
      <c r="B41" s="337" t="s">
        <v>112</v>
      </c>
      <c r="C41" s="277"/>
      <c r="D41" s="277"/>
      <c r="E41" s="277"/>
      <c r="F41" s="277"/>
      <c r="G41" s="278"/>
      <c r="H41" s="468"/>
      <c r="I41" s="468"/>
      <c r="J41" s="468"/>
      <c r="K41" s="468"/>
      <c r="L41" s="468"/>
      <c r="M41" s="466" t="s">
        <v>10</v>
      </c>
      <c r="N41" s="527" t="s">
        <v>10</v>
      </c>
      <c r="O41" s="468"/>
      <c r="P41" s="468"/>
    </row>
    <row r="42" spans="1:19" ht="31.5" x14ac:dyDescent="0.15">
      <c r="B42" s="271" t="s">
        <v>32</v>
      </c>
      <c r="C42" s="275" t="s">
        <v>104</v>
      </c>
      <c r="D42" s="273"/>
      <c r="E42" s="274"/>
      <c r="F42" s="516" t="s">
        <v>321</v>
      </c>
      <c r="G42" s="263" t="s">
        <v>21</v>
      </c>
      <c r="H42" s="314">
        <v>37</v>
      </c>
      <c r="I42" s="129">
        <v>37</v>
      </c>
      <c r="J42" s="432"/>
      <c r="K42" s="446">
        <v>38</v>
      </c>
      <c r="L42" s="314">
        <v>37</v>
      </c>
      <c r="M42" s="378">
        <v>37.5</v>
      </c>
      <c r="N42" s="503">
        <v>37</v>
      </c>
      <c r="O42" s="543">
        <f>M42-N42</f>
        <v>0.5</v>
      </c>
      <c r="P42" s="379"/>
    </row>
    <row r="43" spans="1:19" ht="31.5" x14ac:dyDescent="0.15">
      <c r="B43" s="251" t="s">
        <v>33</v>
      </c>
      <c r="C43" s="268" t="s">
        <v>19</v>
      </c>
      <c r="D43" s="243"/>
      <c r="E43" s="248"/>
      <c r="F43" s="517" t="s">
        <v>322</v>
      </c>
      <c r="G43" s="261" t="s">
        <v>20</v>
      </c>
      <c r="H43" s="314">
        <v>52</v>
      </c>
      <c r="I43" s="129">
        <v>50</v>
      </c>
      <c r="J43" s="433"/>
      <c r="K43" s="446">
        <v>52</v>
      </c>
      <c r="L43" s="314">
        <v>52</v>
      </c>
      <c r="M43" s="257">
        <v>51</v>
      </c>
      <c r="N43" s="503">
        <v>52</v>
      </c>
      <c r="O43" s="543">
        <f>M43-N43</f>
        <v>-1</v>
      </c>
      <c r="P43" s="266"/>
    </row>
    <row r="44" spans="1:19" ht="31.5" x14ac:dyDescent="0.15">
      <c r="B44" s="251" t="s">
        <v>34</v>
      </c>
      <c r="C44" s="268" t="s">
        <v>105</v>
      </c>
      <c r="D44" s="243"/>
      <c r="E44" s="248"/>
      <c r="F44" s="517" t="s">
        <v>323</v>
      </c>
      <c r="G44" s="261" t="s">
        <v>20</v>
      </c>
      <c r="H44" s="314">
        <v>46</v>
      </c>
      <c r="I44" s="129">
        <v>45</v>
      </c>
      <c r="J44" s="433"/>
      <c r="K44" s="446">
        <v>47</v>
      </c>
      <c r="L44" s="314">
        <v>46</v>
      </c>
      <c r="M44" s="257">
        <v>46</v>
      </c>
      <c r="N44" s="503">
        <v>46</v>
      </c>
      <c r="O44" s="543"/>
      <c r="P44" s="266"/>
    </row>
    <row r="45" spans="1:19" ht="32.25" x14ac:dyDescent="0.15">
      <c r="B45" s="409" t="s">
        <v>169</v>
      </c>
      <c r="C45" s="410" t="s">
        <v>170</v>
      </c>
      <c r="D45" s="411"/>
      <c r="E45" s="412"/>
      <c r="F45" s="518" t="s">
        <v>324</v>
      </c>
      <c r="G45" s="263" t="s">
        <v>20</v>
      </c>
      <c r="H45" s="318">
        <v>52</v>
      </c>
      <c r="I45" s="129">
        <v>52</v>
      </c>
      <c r="J45" s="433"/>
      <c r="K45" s="446">
        <v>53</v>
      </c>
      <c r="L45" s="318">
        <v>52</v>
      </c>
      <c r="M45" s="257">
        <v>52</v>
      </c>
      <c r="N45" s="504">
        <v>52</v>
      </c>
      <c r="O45" s="543"/>
      <c r="P45" s="266"/>
    </row>
    <row r="46" spans="1:19" ht="32.25" x14ac:dyDescent="0.15">
      <c r="B46" s="407" t="s">
        <v>35</v>
      </c>
      <c r="C46" s="96" t="s">
        <v>171</v>
      </c>
      <c r="D46" s="528"/>
      <c r="E46" s="528"/>
      <c r="F46" s="542" t="s">
        <v>325</v>
      </c>
      <c r="G46" s="261" t="s">
        <v>20</v>
      </c>
      <c r="H46" s="318">
        <v>58</v>
      </c>
      <c r="I46" s="129">
        <v>56</v>
      </c>
      <c r="J46" s="433"/>
      <c r="K46" s="446">
        <v>58</v>
      </c>
      <c r="L46" s="318">
        <v>58</v>
      </c>
      <c r="M46" s="257">
        <v>57</v>
      </c>
      <c r="N46" s="504">
        <v>58</v>
      </c>
      <c r="O46" s="543">
        <f>M46-N46</f>
        <v>-1</v>
      </c>
      <c r="P46" s="266"/>
    </row>
    <row r="47" spans="1:19" ht="32.25" x14ac:dyDescent="0.15">
      <c r="B47" s="255" t="s">
        <v>74</v>
      </c>
      <c r="C47" s="287" t="s">
        <v>76</v>
      </c>
      <c r="D47" s="279"/>
      <c r="E47" s="280"/>
      <c r="F47" s="520" t="s">
        <v>326</v>
      </c>
      <c r="G47" s="263" t="s">
        <v>20</v>
      </c>
      <c r="H47" s="318">
        <v>76</v>
      </c>
      <c r="I47" s="129">
        <v>74</v>
      </c>
      <c r="J47" s="319"/>
      <c r="K47" s="446">
        <v>76</v>
      </c>
      <c r="L47" s="318">
        <v>76</v>
      </c>
      <c r="M47" s="257">
        <v>74</v>
      </c>
      <c r="N47" s="504">
        <v>74</v>
      </c>
      <c r="O47" s="543"/>
      <c r="P47" s="266"/>
    </row>
    <row r="48" spans="1:19" ht="31.5" x14ac:dyDescent="0.15">
      <c r="B48" s="282" t="s">
        <v>30</v>
      </c>
      <c r="C48" s="283" t="s">
        <v>36</v>
      </c>
      <c r="D48" s="280"/>
      <c r="E48" s="280"/>
      <c r="F48" s="520" t="s">
        <v>327</v>
      </c>
      <c r="G48" s="263" t="s">
        <v>77</v>
      </c>
      <c r="H48" s="314">
        <v>12</v>
      </c>
      <c r="I48" s="256">
        <v>12</v>
      </c>
      <c r="J48" s="319"/>
      <c r="K48" s="446">
        <v>12</v>
      </c>
      <c r="L48" s="314">
        <v>12</v>
      </c>
      <c r="M48" s="257">
        <v>11.7</v>
      </c>
      <c r="N48" s="503">
        <v>12</v>
      </c>
      <c r="O48" s="543"/>
      <c r="P48" s="266"/>
    </row>
    <row r="49" spans="2:16" ht="31.5" x14ac:dyDescent="0.15">
      <c r="B49" s="282" t="s">
        <v>98</v>
      </c>
      <c r="C49" s="283" t="s">
        <v>106</v>
      </c>
      <c r="D49" s="280"/>
      <c r="E49" s="280"/>
      <c r="F49" s="519" t="s">
        <v>328</v>
      </c>
      <c r="G49" s="263" t="s">
        <v>77</v>
      </c>
      <c r="H49" s="314">
        <v>22</v>
      </c>
      <c r="I49" s="367">
        <v>22</v>
      </c>
      <c r="J49" s="434"/>
      <c r="K49" s="447">
        <v>22</v>
      </c>
      <c r="L49" s="314">
        <v>22</v>
      </c>
      <c r="M49" s="368">
        <v>22</v>
      </c>
      <c r="N49" s="503">
        <v>22</v>
      </c>
      <c r="O49" s="543"/>
      <c r="P49" s="266"/>
    </row>
    <row r="50" spans="2:16" ht="31.5" x14ac:dyDescent="0.15">
      <c r="B50" s="255" t="s">
        <v>37</v>
      </c>
      <c r="C50" s="386" t="s">
        <v>24</v>
      </c>
      <c r="D50" s="387"/>
      <c r="E50" s="388"/>
      <c r="F50" s="519" t="s">
        <v>329</v>
      </c>
      <c r="G50" s="263" t="s">
        <v>21</v>
      </c>
      <c r="H50" s="314">
        <v>19</v>
      </c>
      <c r="I50" s="254">
        <v>19</v>
      </c>
      <c r="J50" s="433"/>
      <c r="K50" s="447">
        <v>19.5</v>
      </c>
      <c r="L50" s="314">
        <v>19</v>
      </c>
      <c r="M50" s="245">
        <v>19</v>
      </c>
      <c r="N50" s="503">
        <v>19</v>
      </c>
      <c r="O50" s="543"/>
      <c r="P50" s="267"/>
    </row>
    <row r="51" spans="2:16" ht="31.5" x14ac:dyDescent="0.15">
      <c r="B51" s="255" t="s">
        <v>38</v>
      </c>
      <c r="C51" s="386" t="s">
        <v>109</v>
      </c>
      <c r="D51" s="387"/>
      <c r="E51" s="388"/>
      <c r="F51" s="519" t="s">
        <v>373</v>
      </c>
      <c r="G51" s="263" t="s">
        <v>21</v>
      </c>
      <c r="H51" s="314">
        <v>16</v>
      </c>
      <c r="I51" s="254">
        <v>16</v>
      </c>
      <c r="J51" s="433"/>
      <c r="K51" s="458">
        <v>16.5</v>
      </c>
      <c r="L51" s="314">
        <v>16</v>
      </c>
      <c r="M51" s="245">
        <v>16</v>
      </c>
      <c r="N51" s="503">
        <v>16</v>
      </c>
      <c r="O51" s="543"/>
      <c r="P51" s="267"/>
    </row>
    <row r="52" spans="2:16" ht="31.5" x14ac:dyDescent="0.15">
      <c r="B52" s="255" t="s">
        <v>39</v>
      </c>
      <c r="C52" s="386" t="s">
        <v>78</v>
      </c>
      <c r="D52" s="387"/>
      <c r="E52" s="388"/>
      <c r="F52" s="519" t="s">
        <v>331</v>
      </c>
      <c r="G52" s="263" t="s">
        <v>21</v>
      </c>
      <c r="H52" s="314">
        <v>10</v>
      </c>
      <c r="I52" s="254">
        <v>10</v>
      </c>
      <c r="J52" s="433"/>
      <c r="K52" s="447">
        <v>10</v>
      </c>
      <c r="L52" s="314">
        <v>10</v>
      </c>
      <c r="M52" s="245">
        <v>10</v>
      </c>
      <c r="N52" s="503">
        <v>10</v>
      </c>
      <c r="O52" s="543"/>
      <c r="P52" s="267"/>
    </row>
    <row r="53" spans="2:16" ht="31.5" x14ac:dyDescent="0.15">
      <c r="B53" s="255" t="s">
        <v>40</v>
      </c>
      <c r="C53" s="386" t="s">
        <v>79</v>
      </c>
      <c r="D53" s="387"/>
      <c r="E53" s="388"/>
      <c r="F53" s="519" t="s">
        <v>374</v>
      </c>
      <c r="G53" s="263" t="s">
        <v>21</v>
      </c>
      <c r="H53" s="314">
        <v>13</v>
      </c>
      <c r="I53" s="369">
        <v>13</v>
      </c>
      <c r="J53" s="435"/>
      <c r="K53" s="456">
        <v>13</v>
      </c>
      <c r="L53" s="314">
        <v>13</v>
      </c>
      <c r="M53" s="369">
        <v>13</v>
      </c>
      <c r="N53" s="503">
        <v>13</v>
      </c>
      <c r="O53" s="543"/>
      <c r="P53" s="370"/>
    </row>
    <row r="54" spans="2:16" ht="31.5" x14ac:dyDescent="0.15">
      <c r="B54" s="282" t="s">
        <v>41</v>
      </c>
      <c r="C54" s="284" t="s">
        <v>42</v>
      </c>
      <c r="D54" s="285"/>
      <c r="E54" s="286"/>
      <c r="F54" s="521" t="s">
        <v>332</v>
      </c>
      <c r="G54" s="263" t="s">
        <v>20</v>
      </c>
      <c r="H54" s="314">
        <v>63</v>
      </c>
      <c r="I54" s="256">
        <v>60</v>
      </c>
      <c r="J54" s="319">
        <v>63</v>
      </c>
      <c r="K54" s="456">
        <v>63</v>
      </c>
      <c r="L54" s="314">
        <v>63</v>
      </c>
      <c r="M54" s="257">
        <v>63</v>
      </c>
      <c r="N54" s="503">
        <v>63</v>
      </c>
      <c r="O54" s="543"/>
      <c r="P54" s="266"/>
    </row>
    <row r="55" spans="2:16" ht="31.5" x14ac:dyDescent="0.15">
      <c r="B55" s="264" t="s">
        <v>26</v>
      </c>
      <c r="C55" s="244"/>
      <c r="D55" s="244"/>
      <c r="E55" s="244"/>
      <c r="F55" s="244"/>
      <c r="G55" s="260"/>
      <c r="H55" s="270"/>
      <c r="I55" s="258"/>
      <c r="J55" s="431"/>
      <c r="K55" s="459"/>
      <c r="L55" s="258"/>
      <c r="M55" s="262"/>
      <c r="N55" s="544"/>
      <c r="O55" s="545"/>
      <c r="P55" s="372"/>
    </row>
    <row r="56" spans="2:16" ht="31.5" x14ac:dyDescent="0.15">
      <c r="B56" s="271" t="s">
        <v>43</v>
      </c>
      <c r="C56" s="272" t="s">
        <v>108</v>
      </c>
      <c r="D56" s="273"/>
      <c r="E56" s="274"/>
      <c r="F56" s="521" t="s">
        <v>333</v>
      </c>
      <c r="G56" s="263" t="s">
        <v>21</v>
      </c>
      <c r="H56" s="314">
        <v>39</v>
      </c>
      <c r="I56" s="256">
        <v>39</v>
      </c>
      <c r="J56" s="319"/>
      <c r="K56" s="456">
        <v>39</v>
      </c>
      <c r="L56" s="314">
        <v>39</v>
      </c>
      <c r="M56" s="257">
        <v>38</v>
      </c>
      <c r="N56" s="503">
        <v>39</v>
      </c>
      <c r="O56" s="543">
        <f>M56-N56</f>
        <v>-1</v>
      </c>
      <c r="P56" s="266"/>
    </row>
    <row r="57" spans="2:16" ht="31.5" x14ac:dyDescent="0.15">
      <c r="B57" s="339" t="s">
        <v>9</v>
      </c>
      <c r="C57" s="340" t="s">
        <v>22</v>
      </c>
      <c r="D57" s="285"/>
      <c r="E57" s="286"/>
      <c r="F57" s="521" t="s">
        <v>334</v>
      </c>
      <c r="G57" s="263" t="s">
        <v>20</v>
      </c>
      <c r="H57" s="314">
        <v>77</v>
      </c>
      <c r="I57" s="256">
        <v>74</v>
      </c>
      <c r="J57" s="319"/>
      <c r="K57" s="456">
        <v>74</v>
      </c>
      <c r="L57" s="314">
        <v>74</v>
      </c>
      <c r="M57" s="257">
        <v>73</v>
      </c>
      <c r="N57" s="503">
        <v>74</v>
      </c>
      <c r="O57" s="543">
        <f>M57-N57</f>
        <v>-1</v>
      </c>
      <c r="P57" s="266"/>
    </row>
    <row r="58" spans="2:16" ht="31.5" x14ac:dyDescent="0.15">
      <c r="B58" s="264" t="s">
        <v>27</v>
      </c>
      <c r="C58" s="244"/>
      <c r="D58" s="244"/>
      <c r="E58" s="244"/>
      <c r="F58" s="244"/>
      <c r="G58" s="260"/>
      <c r="H58" s="270"/>
      <c r="I58" s="258"/>
      <c r="J58" s="431"/>
      <c r="K58" s="459"/>
      <c r="L58" s="258"/>
      <c r="M58" s="262"/>
      <c r="N58" s="544"/>
      <c r="O58" s="545"/>
      <c r="P58" s="372"/>
    </row>
    <row r="59" spans="2:16" ht="31.5" x14ac:dyDescent="0.15">
      <c r="B59" s="247" t="s">
        <v>70</v>
      </c>
      <c r="C59" s="249" t="s">
        <v>71</v>
      </c>
      <c r="D59" s="259"/>
      <c r="E59" s="250"/>
      <c r="F59" s="521" t="s">
        <v>336</v>
      </c>
      <c r="G59" s="261" t="s">
        <v>20</v>
      </c>
      <c r="H59" s="366">
        <v>18.5</v>
      </c>
      <c r="I59" s="254">
        <v>19.5</v>
      </c>
      <c r="J59" s="433"/>
      <c r="K59" s="457">
        <v>19</v>
      </c>
      <c r="L59" s="366">
        <v>19</v>
      </c>
      <c r="M59" s="257">
        <v>19</v>
      </c>
      <c r="N59" s="546">
        <v>20</v>
      </c>
      <c r="O59" s="543">
        <f>M59-N59</f>
        <v>-1</v>
      </c>
      <c r="P59" s="266"/>
    </row>
    <row r="60" spans="2:16" ht="31.5" x14ac:dyDescent="0.15">
      <c r="B60" s="247" t="s">
        <v>72</v>
      </c>
      <c r="C60" s="249" t="s">
        <v>73</v>
      </c>
      <c r="D60" s="259"/>
      <c r="E60" s="250"/>
      <c r="F60" s="521" t="s">
        <v>337</v>
      </c>
      <c r="G60" s="261" t="s">
        <v>20</v>
      </c>
      <c r="H60" s="366">
        <v>8.5</v>
      </c>
      <c r="I60" s="254">
        <v>8</v>
      </c>
      <c r="J60" s="433">
        <v>9</v>
      </c>
      <c r="K60" s="457">
        <v>9</v>
      </c>
      <c r="L60" s="366">
        <v>9</v>
      </c>
      <c r="M60" s="257">
        <v>9</v>
      </c>
      <c r="N60" s="546">
        <v>9.5</v>
      </c>
      <c r="O60" s="543">
        <f>M60-N60</f>
        <v>-0.5</v>
      </c>
      <c r="P60" s="266"/>
    </row>
    <row r="61" spans="2:16" ht="31.5" x14ac:dyDescent="0.15">
      <c r="B61" s="247" t="s">
        <v>44</v>
      </c>
      <c r="C61" s="249" t="s">
        <v>97</v>
      </c>
      <c r="D61" s="259"/>
      <c r="E61" s="250"/>
      <c r="F61" s="521" t="s">
        <v>338</v>
      </c>
      <c r="G61" s="261" t="s">
        <v>20</v>
      </c>
      <c r="H61" s="366">
        <v>47</v>
      </c>
      <c r="I61" s="254">
        <v>47</v>
      </c>
      <c r="J61" s="433"/>
      <c r="K61" s="457">
        <v>50</v>
      </c>
      <c r="L61" s="366">
        <v>50</v>
      </c>
      <c r="M61" s="245">
        <v>49</v>
      </c>
      <c r="N61" s="546">
        <v>52</v>
      </c>
      <c r="O61" s="543">
        <f>M61-N61</f>
        <v>-3</v>
      </c>
      <c r="P61" s="267"/>
    </row>
    <row r="62" spans="2:16" ht="31.5" x14ac:dyDescent="0.15">
      <c r="B62" s="265" t="s">
        <v>45</v>
      </c>
      <c r="C62" s="246" t="s">
        <v>31</v>
      </c>
      <c r="D62" s="252"/>
      <c r="E62" s="253"/>
      <c r="F62" s="521" t="s">
        <v>339</v>
      </c>
      <c r="G62" s="261" t="s">
        <v>21</v>
      </c>
      <c r="H62" s="366">
        <v>7</v>
      </c>
      <c r="I62" s="369">
        <v>7</v>
      </c>
      <c r="J62" s="435"/>
      <c r="K62" s="457">
        <v>6.5</v>
      </c>
      <c r="L62" s="366">
        <v>7</v>
      </c>
      <c r="M62" s="369">
        <v>7</v>
      </c>
      <c r="N62" s="546">
        <v>8</v>
      </c>
      <c r="O62" s="543">
        <f>M62-N62</f>
        <v>-1</v>
      </c>
      <c r="P62" s="370"/>
    </row>
    <row r="63" spans="2:16" ht="31.5" x14ac:dyDescent="0.15">
      <c r="B63" s="264" t="s">
        <v>28</v>
      </c>
      <c r="C63" s="244"/>
      <c r="D63" s="244"/>
      <c r="E63" s="244"/>
      <c r="F63" s="244"/>
      <c r="G63" s="260"/>
      <c r="H63" s="270"/>
      <c r="I63" s="258"/>
      <c r="J63" s="431"/>
      <c r="K63" s="459"/>
      <c r="L63" s="258"/>
      <c r="M63" s="262"/>
      <c r="N63" s="544"/>
      <c r="O63" s="545"/>
      <c r="P63" s="372"/>
    </row>
    <row r="64" spans="2:16" ht="31.5" x14ac:dyDescent="0.15">
      <c r="B64" s="247" t="s">
        <v>257</v>
      </c>
      <c r="C64" s="269" t="s">
        <v>258</v>
      </c>
      <c r="D64" s="243"/>
      <c r="E64" s="248"/>
      <c r="F64" s="521" t="s">
        <v>340</v>
      </c>
      <c r="G64" s="261" t="s">
        <v>21</v>
      </c>
      <c r="H64" s="366"/>
      <c r="I64" s="254"/>
      <c r="J64" s="433"/>
      <c r="K64" s="457">
        <v>48</v>
      </c>
      <c r="L64" s="462">
        <v>46</v>
      </c>
      <c r="M64" s="245">
        <v>45</v>
      </c>
      <c r="N64" s="512">
        <v>46</v>
      </c>
      <c r="O64" s="543">
        <f>M64-N64</f>
        <v>-1</v>
      </c>
      <c r="P64" s="267"/>
    </row>
    <row r="65" spans="1:16" ht="31.5" x14ac:dyDescent="0.15">
      <c r="B65" s="247" t="s">
        <v>46</v>
      </c>
      <c r="C65" s="269" t="s">
        <v>90</v>
      </c>
      <c r="D65" s="243"/>
      <c r="E65" s="248"/>
      <c r="F65" s="521" t="s">
        <v>341</v>
      </c>
      <c r="G65" s="261" t="s">
        <v>21</v>
      </c>
      <c r="H65" s="366">
        <v>25</v>
      </c>
      <c r="I65" s="254">
        <v>24</v>
      </c>
      <c r="J65" s="433"/>
      <c r="K65" s="457">
        <v>25</v>
      </c>
      <c r="L65" s="463">
        <v>24</v>
      </c>
      <c r="M65" s="245">
        <v>24</v>
      </c>
      <c r="N65" s="503">
        <v>24</v>
      </c>
      <c r="O65" s="543"/>
      <c r="P65" s="267"/>
    </row>
    <row r="66" spans="1:16" ht="31.5" x14ac:dyDescent="0.15">
      <c r="B66" s="265" t="s">
        <v>95</v>
      </c>
      <c r="C66" s="246" t="s">
        <v>96</v>
      </c>
      <c r="D66" s="252"/>
      <c r="E66" s="253"/>
      <c r="F66" s="521" t="s">
        <v>342</v>
      </c>
      <c r="G66" s="315" t="s">
        <v>21</v>
      </c>
      <c r="H66" s="366">
        <v>34</v>
      </c>
      <c r="I66" s="254">
        <v>34</v>
      </c>
      <c r="J66" s="433">
        <v>35</v>
      </c>
      <c r="K66" s="457">
        <v>34</v>
      </c>
      <c r="L66" s="463">
        <v>35</v>
      </c>
      <c r="M66" s="257">
        <v>35</v>
      </c>
      <c r="N66" s="503">
        <v>35</v>
      </c>
      <c r="O66" s="543"/>
      <c r="P66" s="266"/>
    </row>
    <row r="67" spans="1:16" ht="31.5" x14ac:dyDescent="0.15">
      <c r="B67" s="247" t="s">
        <v>82</v>
      </c>
      <c r="C67" s="268" t="s">
        <v>83</v>
      </c>
      <c r="D67" s="243"/>
      <c r="E67" s="248"/>
      <c r="F67" s="521" t="s">
        <v>343</v>
      </c>
      <c r="G67" s="261" t="s">
        <v>21</v>
      </c>
      <c r="H67" s="366">
        <v>35</v>
      </c>
      <c r="I67" s="254">
        <v>33</v>
      </c>
      <c r="J67" s="433">
        <v>35</v>
      </c>
      <c r="K67" s="457">
        <v>34</v>
      </c>
      <c r="L67" s="366">
        <v>35</v>
      </c>
      <c r="M67" s="257">
        <v>34.5</v>
      </c>
      <c r="N67" s="547">
        <v>35</v>
      </c>
      <c r="O67" s="543">
        <f>M67-N67</f>
        <v>-0.5</v>
      </c>
      <c r="P67" s="266"/>
    </row>
    <row r="68" spans="1:16" ht="31.5" x14ac:dyDescent="0.15">
      <c r="B68" s="341" t="s">
        <v>84</v>
      </c>
      <c r="C68" s="342"/>
      <c r="D68" s="342"/>
      <c r="E68" s="342"/>
      <c r="F68" s="244"/>
      <c r="G68" s="276"/>
      <c r="H68" s="270"/>
      <c r="I68" s="258"/>
      <c r="J68" s="431"/>
      <c r="K68" s="459"/>
      <c r="L68" s="258"/>
      <c r="M68" s="262"/>
      <c r="N68" s="544"/>
      <c r="O68" s="548"/>
      <c r="P68" s="374"/>
    </row>
    <row r="69" spans="1:16" ht="31.5" x14ac:dyDescent="0.15">
      <c r="B69" s="271" t="s">
        <v>85</v>
      </c>
      <c r="C69" s="272" t="s">
        <v>86</v>
      </c>
      <c r="D69" s="273"/>
      <c r="E69" s="274"/>
      <c r="F69" s="521" t="s">
        <v>344</v>
      </c>
      <c r="G69" s="263" t="s">
        <v>21</v>
      </c>
      <c r="H69" s="314">
        <v>76</v>
      </c>
      <c r="I69" s="256">
        <v>74</v>
      </c>
      <c r="J69" s="319"/>
      <c r="K69" s="456">
        <v>74</v>
      </c>
      <c r="L69" s="314">
        <v>74</v>
      </c>
      <c r="M69" s="257">
        <v>74</v>
      </c>
      <c r="N69" s="503">
        <v>74</v>
      </c>
      <c r="O69" s="543"/>
      <c r="P69" s="266"/>
    </row>
    <row r="70" spans="1:16" ht="31.5" x14ac:dyDescent="0.15">
      <c r="B70" s="247" t="s">
        <v>87</v>
      </c>
      <c r="C70" s="249" t="s">
        <v>254</v>
      </c>
      <c r="D70" s="259"/>
      <c r="E70" s="250"/>
      <c r="F70" s="521" t="s">
        <v>345</v>
      </c>
      <c r="G70" s="261" t="s">
        <v>21</v>
      </c>
      <c r="H70" s="314">
        <v>17</v>
      </c>
      <c r="I70" s="375">
        <v>16</v>
      </c>
      <c r="J70" s="408"/>
      <c r="K70" s="456">
        <v>16</v>
      </c>
      <c r="L70" s="314">
        <v>17</v>
      </c>
      <c r="M70" s="376">
        <v>17</v>
      </c>
      <c r="N70" s="503">
        <v>17</v>
      </c>
      <c r="O70" s="549"/>
      <c r="P70" s="377"/>
    </row>
    <row r="71" spans="1:16" ht="20.25" customHeight="1" x14ac:dyDescent="0.15">
      <c r="B71" s="28"/>
      <c r="C71" s="28"/>
      <c r="D71" s="28"/>
      <c r="E71" s="28"/>
      <c r="F71" s="28"/>
      <c r="G71" s="28"/>
      <c r="H71" s="28"/>
      <c r="I71" s="102"/>
      <c r="J71" s="290"/>
      <c r="K71" s="291"/>
      <c r="L71" s="292"/>
      <c r="M71" s="28"/>
      <c r="N71" s="28"/>
      <c r="O71" s="28"/>
      <c r="P71" s="28"/>
    </row>
    <row r="72" spans="1:16" s="209" customFormat="1" ht="19.5" x14ac:dyDescent="0.3">
      <c r="B72" s="427" t="s">
        <v>173</v>
      </c>
      <c r="C72" s="428"/>
      <c r="D72" s="428"/>
      <c r="E72" s="428"/>
      <c r="F72" s="428"/>
      <c r="G72" s="428"/>
      <c r="H72" s="428"/>
      <c r="I72" s="428"/>
      <c r="J72" s="428"/>
      <c r="K72" s="429"/>
      <c r="L72" s="428"/>
      <c r="M72" s="428"/>
      <c r="N72" s="428"/>
      <c r="O72" s="428"/>
      <c r="P72" s="428"/>
    </row>
    <row r="73" spans="1:16" s="209" customFormat="1" ht="19.5" x14ac:dyDescent="0.3">
      <c r="B73" s="430" t="s">
        <v>174</v>
      </c>
      <c r="C73" s="208"/>
      <c r="D73" s="208"/>
      <c r="E73" s="208"/>
      <c r="F73" s="208"/>
      <c r="G73" s="208"/>
      <c r="H73" s="208"/>
      <c r="I73" s="208"/>
      <c r="J73" s="208"/>
      <c r="K73" s="293"/>
      <c r="L73" s="208"/>
      <c r="M73" s="208"/>
      <c r="N73" s="208"/>
      <c r="O73" s="208"/>
      <c r="P73" s="208"/>
    </row>
    <row r="74" spans="1:16" s="240" customFormat="1" ht="20.25" customHeight="1" x14ac:dyDescent="0.15">
      <c r="A74" s="237"/>
      <c r="B74" s="239" t="s">
        <v>175</v>
      </c>
      <c r="C74" s="238"/>
      <c r="D74" s="238"/>
      <c r="E74" s="238"/>
      <c r="F74" s="238"/>
      <c r="G74" s="238"/>
      <c r="H74" s="238"/>
      <c r="I74" s="238"/>
      <c r="J74" s="238"/>
      <c r="K74" s="239"/>
      <c r="L74" s="238"/>
      <c r="M74" s="238"/>
      <c r="N74" s="238"/>
      <c r="O74" s="238"/>
      <c r="P74" s="238"/>
    </row>
    <row r="75" spans="1:16" ht="18.75" customHeight="1" x14ac:dyDescent="0.15">
      <c r="B75" s="28"/>
      <c r="C75" s="28"/>
      <c r="D75" s="28"/>
      <c r="E75" s="28"/>
      <c r="F75" s="28"/>
      <c r="G75" s="28"/>
      <c r="H75" s="290"/>
      <c r="I75" s="290"/>
      <c r="J75" s="290"/>
      <c r="K75" s="291"/>
      <c r="L75" s="292"/>
      <c r="M75" s="28"/>
      <c r="N75" s="28"/>
      <c r="O75" s="28"/>
      <c r="P75" s="28"/>
    </row>
    <row r="76" spans="1:16" s="209" customFormat="1" ht="19.5" x14ac:dyDescent="0.3">
      <c r="B76" s="427" t="s">
        <v>187</v>
      </c>
      <c r="C76" s="428"/>
      <c r="D76" s="428"/>
      <c r="E76" s="428"/>
      <c r="F76" s="428"/>
      <c r="G76" s="428"/>
      <c r="H76" s="428"/>
      <c r="I76" s="428"/>
      <c r="J76" s="428"/>
      <c r="K76" s="429"/>
      <c r="L76" s="428"/>
      <c r="M76" s="428"/>
      <c r="N76" s="428"/>
      <c r="O76" s="428"/>
      <c r="P76" s="428"/>
    </row>
    <row r="77" spans="1:16" s="209" customFormat="1" ht="19.5" x14ac:dyDescent="0.3">
      <c r="B77" s="439" t="s">
        <v>99</v>
      </c>
      <c r="C77" s="208"/>
      <c r="D77" s="208"/>
      <c r="E77" s="208"/>
      <c r="F77" s="208"/>
      <c r="G77" s="208"/>
      <c r="H77" s="208"/>
      <c r="I77" s="208"/>
      <c r="J77" s="208"/>
      <c r="K77" s="293"/>
      <c r="L77" s="208"/>
      <c r="M77" s="208"/>
      <c r="N77" s="208"/>
      <c r="O77" s="208"/>
      <c r="P77" s="208"/>
    </row>
    <row r="78" spans="1:16" s="209" customFormat="1" ht="19.5" x14ac:dyDescent="0.3">
      <c r="B78" s="430" t="s">
        <v>189</v>
      </c>
      <c r="C78" s="208"/>
      <c r="D78" s="208"/>
      <c r="E78" s="208"/>
      <c r="F78" s="208"/>
      <c r="G78" s="208"/>
      <c r="H78" s="208"/>
      <c r="I78" s="208"/>
      <c r="J78" s="208"/>
      <c r="K78" s="293"/>
      <c r="L78" s="208"/>
      <c r="M78" s="208"/>
      <c r="N78" s="208"/>
      <c r="O78" s="208"/>
      <c r="P78" s="208"/>
    </row>
    <row r="79" spans="1:16" s="240" customFormat="1" ht="20.25" customHeight="1" x14ac:dyDescent="0.15">
      <c r="A79" s="237"/>
      <c r="B79" s="238" t="s">
        <v>201</v>
      </c>
      <c r="C79" s="238"/>
      <c r="D79" s="238"/>
      <c r="E79" s="238"/>
      <c r="F79" s="238"/>
      <c r="G79" s="238"/>
      <c r="H79" s="238"/>
      <c r="I79" s="238"/>
      <c r="J79" s="238"/>
      <c r="K79" s="239"/>
      <c r="L79" s="238"/>
      <c r="M79" s="238"/>
      <c r="N79" s="238"/>
      <c r="O79" s="238"/>
      <c r="P79" s="238"/>
    </row>
    <row r="80" spans="1:16" s="209" customFormat="1" ht="19.5" x14ac:dyDescent="0.3">
      <c r="B80" s="430" t="s">
        <v>214</v>
      </c>
      <c r="C80" s="208"/>
      <c r="D80" s="208"/>
      <c r="E80" s="208"/>
      <c r="F80" s="208"/>
      <c r="G80" s="208"/>
      <c r="H80" s="208"/>
      <c r="I80" s="208"/>
      <c r="J80" s="208"/>
      <c r="K80" s="293"/>
      <c r="L80" s="208"/>
      <c r="M80" s="208"/>
      <c r="N80" s="208"/>
      <c r="O80" s="208"/>
      <c r="P80" s="208"/>
    </row>
    <row r="81" spans="2:16" s="209" customFormat="1" ht="19.5" x14ac:dyDescent="0.3">
      <c r="B81" s="430" t="s">
        <v>215</v>
      </c>
      <c r="C81" s="208"/>
      <c r="D81" s="208"/>
      <c r="E81" s="208"/>
      <c r="F81" s="208"/>
      <c r="G81" s="208"/>
      <c r="H81" s="208"/>
      <c r="I81" s="208"/>
      <c r="J81" s="208"/>
      <c r="K81" s="293"/>
      <c r="L81" s="208"/>
      <c r="M81" s="208"/>
      <c r="N81" s="208"/>
      <c r="O81" s="208"/>
      <c r="P81" s="208"/>
    </row>
    <row r="82" spans="2:16" s="209" customFormat="1" ht="19.5" x14ac:dyDescent="0.3">
      <c r="B82" s="430" t="s">
        <v>202</v>
      </c>
      <c r="C82" s="208"/>
      <c r="D82" s="208"/>
      <c r="E82" s="208"/>
      <c r="F82" s="208"/>
      <c r="G82" s="208"/>
      <c r="H82" s="208"/>
      <c r="I82" s="208"/>
      <c r="J82" s="208"/>
      <c r="K82" s="293"/>
      <c r="L82" s="208"/>
      <c r="M82" s="208"/>
      <c r="N82" s="208"/>
      <c r="O82" s="208"/>
      <c r="P82" s="208"/>
    </row>
    <row r="83" spans="2:16" s="209" customFormat="1" ht="19.5" x14ac:dyDescent="0.3">
      <c r="B83" s="430" t="s">
        <v>204</v>
      </c>
      <c r="C83" s="208"/>
      <c r="D83" s="208"/>
      <c r="E83" s="208"/>
      <c r="F83" s="208"/>
      <c r="G83" s="208"/>
      <c r="H83" s="208"/>
      <c r="I83" s="208"/>
      <c r="J83" s="208"/>
      <c r="K83" s="293"/>
      <c r="L83" s="208"/>
      <c r="M83" s="208"/>
      <c r="N83" s="208"/>
      <c r="O83" s="208"/>
      <c r="P83" s="208"/>
    </row>
    <row r="84" spans="2:16" s="209" customFormat="1" ht="19.5" x14ac:dyDescent="0.3">
      <c r="B84" s="430" t="s">
        <v>205</v>
      </c>
      <c r="C84" s="208"/>
      <c r="D84" s="208"/>
      <c r="E84" s="208"/>
      <c r="F84" s="208"/>
      <c r="G84" s="208"/>
      <c r="H84" s="208"/>
      <c r="I84" s="208"/>
      <c r="J84" s="208"/>
      <c r="K84" s="293"/>
      <c r="L84" s="208"/>
      <c r="M84" s="208"/>
      <c r="N84" s="208"/>
      <c r="O84" s="208"/>
      <c r="P84" s="208"/>
    </row>
    <row r="85" spans="2:16" s="209" customFormat="1" ht="19.5" x14ac:dyDescent="0.3">
      <c r="B85" s="430" t="s">
        <v>206</v>
      </c>
      <c r="C85" s="208"/>
      <c r="D85" s="208"/>
      <c r="E85" s="208"/>
      <c r="F85" s="208"/>
      <c r="G85" s="208"/>
      <c r="H85" s="208"/>
      <c r="I85" s="208"/>
      <c r="J85" s="208"/>
      <c r="K85" s="293"/>
      <c r="L85" s="208"/>
      <c r="M85" s="208"/>
      <c r="N85" s="208"/>
      <c r="O85" s="208"/>
      <c r="P85" s="208"/>
    </row>
    <row r="86" spans="2:16" s="209" customFormat="1" ht="19.5" x14ac:dyDescent="0.3">
      <c r="B86" s="430" t="s">
        <v>212</v>
      </c>
      <c r="C86" s="208"/>
      <c r="D86" s="208"/>
      <c r="E86" s="208"/>
      <c r="F86" s="208"/>
      <c r="G86" s="208"/>
      <c r="H86" s="208"/>
      <c r="I86" s="208"/>
      <c r="J86" s="208"/>
      <c r="K86" s="293"/>
      <c r="L86" s="208"/>
      <c r="M86" s="208"/>
      <c r="N86" s="208"/>
      <c r="O86" s="208"/>
      <c r="P86" s="208"/>
    </row>
    <row r="87" spans="2:16" s="209" customFormat="1" ht="19.5" x14ac:dyDescent="0.3">
      <c r="B87" s="430" t="s">
        <v>207</v>
      </c>
      <c r="C87" s="208"/>
      <c r="D87" s="208"/>
      <c r="E87" s="208"/>
      <c r="F87" s="208"/>
      <c r="G87" s="208"/>
      <c r="H87" s="208"/>
      <c r="I87" s="208"/>
      <c r="J87" s="208"/>
      <c r="K87" s="293"/>
      <c r="L87" s="208"/>
      <c r="M87" s="208"/>
      <c r="N87" s="208"/>
      <c r="O87" s="208"/>
      <c r="P87" s="208"/>
    </row>
    <row r="88" spans="2:16" s="209" customFormat="1" ht="19.5" x14ac:dyDescent="0.3">
      <c r="B88" s="430" t="s">
        <v>208</v>
      </c>
      <c r="C88" s="208"/>
      <c r="D88" s="208"/>
      <c r="E88" s="208"/>
      <c r="F88" s="208"/>
      <c r="G88" s="208"/>
      <c r="H88" s="208"/>
      <c r="I88" s="208"/>
      <c r="J88" s="208"/>
      <c r="K88" s="293"/>
      <c r="L88" s="208"/>
      <c r="M88" s="208"/>
      <c r="N88" s="208"/>
      <c r="O88" s="208"/>
      <c r="P88" s="208"/>
    </row>
    <row r="89" spans="2:16" s="209" customFormat="1" ht="19.5" x14ac:dyDescent="0.3">
      <c r="C89" s="430"/>
      <c r="D89" s="208"/>
      <c r="E89" s="208"/>
      <c r="F89" s="208"/>
      <c r="G89" s="208"/>
      <c r="H89" s="208"/>
      <c r="I89" s="208"/>
      <c r="J89" s="208"/>
      <c r="K89" s="293"/>
      <c r="L89" s="208"/>
      <c r="M89" s="208"/>
      <c r="N89" s="208"/>
      <c r="O89" s="208"/>
      <c r="P89" s="208"/>
    </row>
    <row r="90" spans="2:16" s="209" customFormat="1" ht="19.5" x14ac:dyDescent="0.3">
      <c r="B90" s="439" t="s">
        <v>121</v>
      </c>
      <c r="C90" s="430"/>
      <c r="D90" s="208"/>
      <c r="E90" s="208"/>
      <c r="F90" s="208"/>
      <c r="G90" s="208"/>
      <c r="H90" s="208"/>
      <c r="I90" s="208"/>
      <c r="J90" s="208"/>
      <c r="K90" s="293"/>
      <c r="L90" s="208"/>
      <c r="M90" s="208"/>
      <c r="N90" s="208"/>
      <c r="O90" s="208"/>
      <c r="P90" s="208"/>
    </row>
    <row r="91" spans="2:16" s="209" customFormat="1" ht="19.5" x14ac:dyDescent="0.3">
      <c r="B91" s="430" t="s">
        <v>194</v>
      </c>
      <c r="C91" s="430"/>
      <c r="D91" s="208"/>
      <c r="E91" s="208"/>
      <c r="F91" s="208"/>
      <c r="G91" s="208"/>
      <c r="H91" s="208"/>
      <c r="I91" s="208"/>
      <c r="J91" s="208"/>
      <c r="K91" s="293"/>
      <c r="L91" s="208"/>
      <c r="M91" s="208"/>
      <c r="N91" s="208"/>
      <c r="O91" s="208"/>
      <c r="P91" s="208"/>
    </row>
    <row r="92" spans="2:16" s="209" customFormat="1" ht="19.5" x14ac:dyDescent="0.3">
      <c r="B92" s="430" t="s">
        <v>190</v>
      </c>
      <c r="C92" s="430"/>
      <c r="D92" s="208"/>
      <c r="E92" s="208"/>
      <c r="F92" s="208"/>
      <c r="G92" s="208"/>
      <c r="H92" s="208"/>
      <c r="I92" s="208"/>
      <c r="J92" s="208"/>
      <c r="K92" s="293"/>
      <c r="L92" s="208"/>
      <c r="M92" s="208"/>
      <c r="N92" s="208"/>
      <c r="O92" s="208"/>
      <c r="P92" s="208"/>
    </row>
    <row r="93" spans="2:16" s="209" customFormat="1" ht="19.5" x14ac:dyDescent="0.3">
      <c r="B93" s="430" t="s">
        <v>211</v>
      </c>
      <c r="C93" s="430"/>
      <c r="D93" s="208"/>
      <c r="E93" s="208"/>
      <c r="F93" s="208"/>
      <c r="G93" s="208"/>
      <c r="H93" s="208"/>
      <c r="I93" s="208"/>
      <c r="J93" s="208"/>
      <c r="K93" s="293"/>
      <c r="L93" s="208"/>
      <c r="M93" s="208"/>
      <c r="N93" s="208"/>
      <c r="O93" s="208"/>
      <c r="P93" s="208"/>
    </row>
    <row r="94" spans="2:16" s="209" customFormat="1" ht="19.5" x14ac:dyDescent="0.3">
      <c r="B94" s="430" t="s">
        <v>209</v>
      </c>
      <c r="C94" s="430"/>
      <c r="D94" s="208"/>
      <c r="E94" s="208"/>
      <c r="F94" s="208"/>
      <c r="G94" s="208"/>
      <c r="H94" s="208"/>
      <c r="I94" s="208"/>
      <c r="J94" s="208"/>
      <c r="K94" s="293"/>
      <c r="L94" s="208"/>
      <c r="M94" s="208"/>
      <c r="N94" s="208"/>
      <c r="O94" s="208"/>
      <c r="P94" s="208"/>
    </row>
    <row r="95" spans="2:16" s="209" customFormat="1" ht="19.5" x14ac:dyDescent="0.3">
      <c r="B95" s="430" t="s">
        <v>210</v>
      </c>
      <c r="C95" s="430"/>
      <c r="D95" s="208"/>
      <c r="E95" s="208"/>
      <c r="F95" s="208"/>
      <c r="G95" s="208"/>
      <c r="H95" s="208"/>
      <c r="I95" s="208"/>
      <c r="J95" s="208"/>
      <c r="K95" s="293"/>
      <c r="L95" s="208"/>
      <c r="M95" s="208"/>
      <c r="N95" s="208"/>
      <c r="O95" s="208"/>
      <c r="P95" s="208"/>
    </row>
    <row r="96" spans="2:16" s="209" customFormat="1" ht="19.5" x14ac:dyDescent="0.3">
      <c r="B96" s="430" t="s">
        <v>206</v>
      </c>
      <c r="C96" s="430"/>
      <c r="D96" s="208"/>
      <c r="E96" s="208"/>
      <c r="F96" s="208"/>
      <c r="G96" s="208"/>
      <c r="H96" s="208"/>
      <c r="I96" s="208"/>
      <c r="J96" s="208"/>
      <c r="K96" s="208"/>
      <c r="L96" s="208"/>
      <c r="M96" s="208"/>
      <c r="N96" s="208"/>
      <c r="O96" s="208"/>
      <c r="P96" s="208"/>
    </row>
    <row r="97" spans="2:16" s="209" customFormat="1" ht="19.5" x14ac:dyDescent="0.3">
      <c r="B97" s="430" t="s">
        <v>212</v>
      </c>
      <c r="C97" s="208"/>
      <c r="D97" s="208"/>
      <c r="E97" s="208"/>
      <c r="F97" s="208"/>
      <c r="G97" s="208"/>
      <c r="H97" s="208"/>
      <c r="I97" s="208"/>
      <c r="J97" s="208"/>
      <c r="K97" s="293"/>
      <c r="L97" s="208"/>
      <c r="M97" s="208"/>
      <c r="N97" s="208"/>
      <c r="O97" s="208"/>
      <c r="P97" s="208"/>
    </row>
    <row r="98" spans="2:16" s="209" customFormat="1" ht="19.5" x14ac:dyDescent="0.3">
      <c r="B98" s="430" t="s">
        <v>207</v>
      </c>
      <c r="C98" s="208"/>
      <c r="D98" s="208"/>
      <c r="E98" s="208"/>
      <c r="F98" s="208"/>
      <c r="G98" s="208"/>
      <c r="H98" s="208"/>
      <c r="I98" s="208"/>
      <c r="J98" s="208"/>
      <c r="K98" s="293"/>
      <c r="L98" s="208"/>
      <c r="M98" s="208"/>
      <c r="N98" s="208"/>
      <c r="O98" s="208"/>
      <c r="P98" s="208"/>
    </row>
    <row r="99" spans="2:16" s="209" customFormat="1" ht="19.5" x14ac:dyDescent="0.3">
      <c r="B99" s="430" t="s">
        <v>208</v>
      </c>
      <c r="C99" s="208"/>
      <c r="D99" s="208"/>
      <c r="E99" s="208"/>
      <c r="F99" s="208"/>
      <c r="G99" s="208"/>
      <c r="H99" s="208"/>
      <c r="I99" s="208"/>
      <c r="J99" s="208"/>
      <c r="K99" s="293"/>
      <c r="L99" s="208"/>
      <c r="M99" s="208"/>
      <c r="N99" s="208"/>
      <c r="O99" s="208"/>
      <c r="P99" s="208"/>
    </row>
    <row r="100" spans="2:16" s="209" customFormat="1" ht="25.5" x14ac:dyDescent="0.4">
      <c r="B100" s="440"/>
      <c r="C100" s="430"/>
      <c r="D100" s="208"/>
      <c r="E100" s="208"/>
      <c r="F100" s="208"/>
      <c r="G100" s="208"/>
      <c r="H100" s="208"/>
      <c r="I100" s="208"/>
      <c r="J100" s="208"/>
      <c r="K100" s="293"/>
      <c r="L100" s="208"/>
      <c r="M100" s="208"/>
      <c r="N100" s="208"/>
      <c r="O100" s="208"/>
      <c r="P100" s="208"/>
    </row>
    <row r="101" spans="2:16" s="209" customFormat="1" ht="19.5" x14ac:dyDescent="0.3">
      <c r="B101" s="430" t="s">
        <v>213</v>
      </c>
      <c r="C101" s="430"/>
      <c r="D101" s="208"/>
      <c r="E101" s="208"/>
      <c r="F101" s="208"/>
      <c r="G101" s="208"/>
      <c r="H101" s="208"/>
      <c r="I101" s="208"/>
      <c r="J101" s="208"/>
      <c r="K101" s="293"/>
      <c r="L101" s="208"/>
      <c r="M101" s="208"/>
      <c r="N101" s="208"/>
      <c r="O101" s="208"/>
      <c r="P101" s="208"/>
    </row>
    <row r="102" spans="2:16" ht="19.5" x14ac:dyDescent="0.3">
      <c r="B102" s="295"/>
      <c r="C102" s="294"/>
      <c r="D102" s="28"/>
      <c r="E102" s="28"/>
      <c r="F102" s="28"/>
      <c r="G102" s="28"/>
      <c r="H102" s="290"/>
      <c r="I102" s="290"/>
      <c r="J102" s="290"/>
      <c r="K102" s="291"/>
      <c r="L102" s="292"/>
      <c r="M102" s="28"/>
      <c r="N102" s="28"/>
      <c r="O102" s="28"/>
      <c r="P102" s="28"/>
    </row>
    <row r="103" spans="2:16" s="209" customFormat="1" ht="19.5" x14ac:dyDescent="0.3">
      <c r="B103" s="427" t="s">
        <v>240</v>
      </c>
      <c r="C103" s="428"/>
      <c r="D103" s="428"/>
      <c r="E103" s="428"/>
      <c r="F103" s="428"/>
      <c r="G103" s="428"/>
      <c r="H103" s="428"/>
      <c r="I103" s="428"/>
      <c r="J103" s="428"/>
      <c r="K103" s="429"/>
      <c r="L103" s="428"/>
      <c r="M103" s="428"/>
      <c r="N103" s="428"/>
      <c r="O103" s="428"/>
      <c r="P103" s="428"/>
    </row>
    <row r="104" spans="2:16" s="470" customFormat="1" ht="19.5" x14ac:dyDescent="0.3">
      <c r="B104" s="469" t="s">
        <v>99</v>
      </c>
    </row>
    <row r="105" spans="2:16" s="470" customFormat="1" ht="19.5" x14ac:dyDescent="0.3">
      <c r="B105" s="470" t="s">
        <v>241</v>
      </c>
    </row>
    <row r="106" spans="2:16" s="470" customFormat="1" ht="19.5" x14ac:dyDescent="0.3">
      <c r="B106" s="470" t="s">
        <v>242</v>
      </c>
    </row>
    <row r="107" spans="2:16" s="470" customFormat="1" ht="19.5" x14ac:dyDescent="0.3">
      <c r="B107" s="470" t="s">
        <v>243</v>
      </c>
    </row>
    <row r="108" spans="2:16" s="209" customFormat="1" ht="19.5" x14ac:dyDescent="0.3">
      <c r="B108" s="470" t="s">
        <v>246</v>
      </c>
    </row>
    <row r="109" spans="2:16" s="209" customFormat="1" ht="18.75" x14ac:dyDescent="0.15">
      <c r="B109" s="442"/>
    </row>
    <row r="110" spans="2:16" s="470" customFormat="1" ht="19.5" x14ac:dyDescent="0.3">
      <c r="B110" s="469" t="s">
        <v>121</v>
      </c>
    </row>
    <row r="111" spans="2:16" s="470" customFormat="1" ht="19.5" x14ac:dyDescent="0.3">
      <c r="B111" s="470" t="s">
        <v>244</v>
      </c>
    </row>
    <row r="112" spans="2:16" s="470" customFormat="1" ht="19.5" x14ac:dyDescent="0.3">
      <c r="B112" s="470" t="s">
        <v>245</v>
      </c>
    </row>
    <row r="113" spans="2:16" s="209" customFormat="1" x14ac:dyDescent="0.15">
      <c r="K113" s="471"/>
    </row>
    <row r="114" spans="2:16" s="209" customFormat="1" ht="19.5" x14ac:dyDescent="0.3">
      <c r="B114" s="427" t="s">
        <v>256</v>
      </c>
      <c r="C114" s="428"/>
      <c r="D114" s="428"/>
      <c r="E114" s="428"/>
      <c r="F114" s="428"/>
      <c r="G114" s="428"/>
      <c r="H114" s="428"/>
      <c r="I114" s="428"/>
      <c r="J114" s="428"/>
      <c r="K114" s="429"/>
      <c r="L114" s="428"/>
      <c r="M114" s="428"/>
      <c r="N114" s="428"/>
      <c r="O114" s="428"/>
      <c r="P114" s="428"/>
    </row>
    <row r="115" spans="2:16" s="470" customFormat="1" ht="19.5" x14ac:dyDescent="0.3">
      <c r="B115" s="469" t="s">
        <v>99</v>
      </c>
    </row>
    <row r="116" spans="2:16" s="209" customFormat="1" ht="19.5" x14ac:dyDescent="0.3">
      <c r="B116" s="472" t="s">
        <v>272</v>
      </c>
      <c r="C116" s="473"/>
      <c r="D116" s="473"/>
      <c r="E116" s="473"/>
      <c r="F116" s="473"/>
      <c r="G116" s="473"/>
      <c r="H116" s="473"/>
      <c r="K116" s="471"/>
    </row>
    <row r="117" spans="2:16" s="209" customFormat="1" ht="19.5" x14ac:dyDescent="0.3">
      <c r="B117" s="472" t="s">
        <v>273</v>
      </c>
      <c r="C117" s="473"/>
      <c r="D117" s="473"/>
      <c r="E117" s="473"/>
      <c r="F117" s="473"/>
      <c r="G117" s="473"/>
      <c r="H117" s="473"/>
      <c r="K117" s="471"/>
    </row>
    <row r="118" spans="2:16" s="209" customFormat="1" ht="19.5" x14ac:dyDescent="0.3">
      <c r="B118" s="470" t="s">
        <v>271</v>
      </c>
      <c r="K118" s="471"/>
    </row>
    <row r="119" spans="2:16" s="209" customFormat="1" ht="19.5" x14ac:dyDescent="0.3">
      <c r="B119" s="470" t="s">
        <v>270</v>
      </c>
      <c r="K119" s="471"/>
    </row>
    <row r="120" spans="2:16" s="470" customFormat="1" ht="19.5" x14ac:dyDescent="0.3">
      <c r="B120" s="469"/>
    </row>
    <row r="121" spans="2:16" s="470" customFormat="1" ht="19.5" x14ac:dyDescent="0.3">
      <c r="B121" s="469" t="s">
        <v>121</v>
      </c>
    </row>
    <row r="122" spans="2:16" s="209" customFormat="1" ht="19.5" x14ac:dyDescent="0.3">
      <c r="B122" s="472" t="s">
        <v>276</v>
      </c>
      <c r="C122" s="473"/>
      <c r="D122" s="473"/>
      <c r="E122" s="473"/>
      <c r="F122" s="473"/>
      <c r="G122" s="473"/>
      <c r="H122" s="473"/>
      <c r="K122" s="471"/>
    </row>
    <row r="123" spans="2:16" s="209" customFormat="1" ht="19.5" x14ac:dyDescent="0.3">
      <c r="B123" s="470" t="s">
        <v>255</v>
      </c>
      <c r="K123" s="471"/>
    </row>
    <row r="124" spans="2:16" s="209" customFormat="1" ht="19.5" x14ac:dyDescent="0.3">
      <c r="B124" s="470" t="s">
        <v>259</v>
      </c>
      <c r="K124" s="471"/>
    </row>
    <row r="125" spans="2:16" s="209" customFormat="1" ht="19.5" x14ac:dyDescent="0.3">
      <c r="B125" s="470" t="s">
        <v>268</v>
      </c>
      <c r="K125" s="471"/>
    </row>
    <row r="126" spans="2:16" s="209" customFormat="1" ht="19.5" x14ac:dyDescent="0.3">
      <c r="B126" s="470" t="s">
        <v>269</v>
      </c>
      <c r="K126" s="471"/>
    </row>
    <row r="127" spans="2:16" s="209" customFormat="1" x14ac:dyDescent="0.15">
      <c r="K127" s="471"/>
    </row>
    <row r="128" spans="2:16" s="209" customFormat="1" ht="19.5" x14ac:dyDescent="0.3">
      <c r="B128" s="470" t="s">
        <v>277</v>
      </c>
      <c r="K128" s="471"/>
    </row>
    <row r="129" spans="2:16" s="474" customFormat="1" ht="19.5" x14ac:dyDescent="0.3">
      <c r="H129" s="475"/>
      <c r="I129" s="475"/>
      <c r="J129" s="475"/>
      <c r="K129" s="476"/>
      <c r="L129" s="441"/>
    </row>
    <row r="130" spans="2:16" s="441" customFormat="1" ht="19.5" x14ac:dyDescent="0.3">
      <c r="B130" s="484" t="s">
        <v>290</v>
      </c>
      <c r="C130" s="485"/>
      <c r="D130" s="485"/>
      <c r="E130" s="485"/>
      <c r="F130" s="485"/>
      <c r="G130" s="485"/>
      <c r="H130" s="485"/>
      <c r="I130" s="485"/>
      <c r="J130" s="485"/>
      <c r="K130" s="484"/>
      <c r="L130" s="485"/>
      <c r="M130" s="485"/>
      <c r="N130" s="485"/>
      <c r="O130" s="485"/>
      <c r="P130" s="485"/>
    </row>
    <row r="131" spans="2:16" s="441" customFormat="1" ht="19.5" x14ac:dyDescent="0.3">
      <c r="B131" s="483" t="s">
        <v>288</v>
      </c>
      <c r="K131" s="477"/>
    </row>
    <row r="132" spans="2:16" s="441" customFormat="1" ht="19.5" x14ac:dyDescent="0.3">
      <c r="B132" s="441" t="s">
        <v>289</v>
      </c>
      <c r="K132" s="477"/>
    </row>
    <row r="133" spans="2:16" s="441" customFormat="1" ht="19.5" x14ac:dyDescent="0.3">
      <c r="K133" s="477"/>
    </row>
    <row r="134" spans="2:16" s="441" customFormat="1" ht="19.5" x14ac:dyDescent="0.3">
      <c r="B134" s="483" t="s">
        <v>99</v>
      </c>
      <c r="K134" s="477"/>
    </row>
    <row r="135" spans="2:16" s="441" customFormat="1" ht="19.5" x14ac:dyDescent="0.3">
      <c r="B135" s="488" t="s">
        <v>293</v>
      </c>
      <c r="C135" s="488"/>
      <c r="D135" s="488"/>
      <c r="E135" s="488"/>
      <c r="K135" s="477"/>
    </row>
    <row r="136" spans="2:16" s="441" customFormat="1" ht="19.5" x14ac:dyDescent="0.3">
      <c r="B136" s="441" t="s">
        <v>295</v>
      </c>
      <c r="K136" s="477"/>
    </row>
    <row r="137" spans="2:16" s="441" customFormat="1" ht="19.5" x14ac:dyDescent="0.3">
      <c r="B137" s="441" t="s">
        <v>296</v>
      </c>
      <c r="K137" s="477"/>
    </row>
    <row r="138" spans="2:16" s="441" customFormat="1" ht="19.5" x14ac:dyDescent="0.3">
      <c r="B138" s="441" t="s">
        <v>297</v>
      </c>
      <c r="K138" s="477"/>
    </row>
    <row r="139" spans="2:16" s="441" customFormat="1" ht="19.5" x14ac:dyDescent="0.3">
      <c r="B139" s="441" t="s">
        <v>298</v>
      </c>
      <c r="K139" s="477"/>
    </row>
    <row r="140" spans="2:16" s="441" customFormat="1" ht="19.5" x14ac:dyDescent="0.3">
      <c r="B140" s="441" t="s">
        <v>294</v>
      </c>
      <c r="K140" s="477"/>
    </row>
    <row r="141" spans="2:16" s="474" customFormat="1" ht="19.5" x14ac:dyDescent="0.3">
      <c r="H141" s="475"/>
      <c r="I141" s="475"/>
      <c r="J141" s="475"/>
      <c r="K141" s="476"/>
      <c r="L141" s="441"/>
    </row>
    <row r="142" spans="2:16" s="474" customFormat="1" ht="19.5" x14ac:dyDescent="0.3">
      <c r="H142" s="475"/>
      <c r="I142" s="475"/>
      <c r="J142" s="475"/>
      <c r="K142" s="476"/>
      <c r="L142" s="441"/>
    </row>
    <row r="143" spans="2:16" s="474" customFormat="1" ht="19.5" x14ac:dyDescent="0.3">
      <c r="H143" s="475"/>
      <c r="I143" s="475"/>
      <c r="J143" s="475"/>
      <c r="K143" s="476"/>
      <c r="L143" s="441"/>
    </row>
    <row r="144" spans="2:16" s="474" customFormat="1" ht="19.5" x14ac:dyDescent="0.3">
      <c r="H144" s="475"/>
      <c r="I144" s="475"/>
      <c r="J144" s="475"/>
      <c r="K144" s="476"/>
      <c r="L144" s="441"/>
    </row>
    <row r="145" spans="8:15" s="474" customFormat="1" ht="19.5" x14ac:dyDescent="0.3">
      <c r="H145" s="475"/>
      <c r="I145" s="475"/>
      <c r="J145" s="475"/>
      <c r="K145" s="476"/>
      <c r="L145" s="441"/>
    </row>
    <row r="146" spans="8:15" s="474" customFormat="1" ht="19.5" x14ac:dyDescent="0.3">
      <c r="H146" s="475"/>
      <c r="I146" s="475"/>
      <c r="J146" s="475"/>
      <c r="K146" s="476"/>
      <c r="L146" s="441"/>
    </row>
    <row r="147" spans="8:15" s="474" customFormat="1" ht="19.5" x14ac:dyDescent="0.3">
      <c r="H147" s="475"/>
      <c r="I147" s="475"/>
      <c r="J147" s="475"/>
      <c r="K147" s="476"/>
      <c r="L147" s="441"/>
    </row>
    <row r="148" spans="8:15" s="474" customFormat="1" ht="19.5" x14ac:dyDescent="0.3">
      <c r="H148" s="475"/>
      <c r="I148" s="475"/>
      <c r="J148" s="475"/>
      <c r="K148" s="476"/>
      <c r="L148" s="441"/>
    </row>
    <row r="149" spans="8:15" s="474" customFormat="1" ht="19.5" x14ac:dyDescent="0.3">
      <c r="H149" s="475"/>
      <c r="I149" s="475"/>
      <c r="J149" s="475"/>
      <c r="K149" s="476"/>
      <c r="L149" s="441"/>
    </row>
    <row r="150" spans="8:15" s="474" customFormat="1" ht="19.5" x14ac:dyDescent="0.3">
      <c r="H150" s="475"/>
      <c r="I150" s="475"/>
      <c r="J150" s="475"/>
      <c r="K150" s="476"/>
      <c r="L150" s="441"/>
    </row>
    <row r="151" spans="8:15" s="474" customFormat="1" ht="19.5" x14ac:dyDescent="0.3">
      <c r="H151" s="475"/>
      <c r="I151" s="475"/>
      <c r="J151" s="475"/>
      <c r="K151" s="476"/>
      <c r="L151" s="441"/>
    </row>
    <row r="154" spans="8:15" x14ac:dyDescent="0.15">
      <c r="O154" t="s">
        <v>66</v>
      </c>
    </row>
    <row r="165" spans="2:14" x14ac:dyDescent="0.15">
      <c r="N165" t="s">
        <v>48</v>
      </c>
    </row>
    <row r="173" spans="2:14" s="441" customFormat="1" ht="19.5" x14ac:dyDescent="0.3">
      <c r="B173" s="483" t="s">
        <v>299</v>
      </c>
      <c r="K173" s="477"/>
    </row>
    <row r="174" spans="2:14" s="441" customFormat="1" ht="19.5" x14ac:dyDescent="0.3">
      <c r="B174" s="441" t="s">
        <v>302</v>
      </c>
      <c r="K174" s="477"/>
    </row>
    <row r="175" spans="2:14" s="441" customFormat="1" ht="19.5" x14ac:dyDescent="0.3">
      <c r="B175" s="441" t="s">
        <v>305</v>
      </c>
      <c r="K175" s="477"/>
    </row>
    <row r="176" spans="2:14" s="441" customFormat="1" ht="19.5" x14ac:dyDescent="0.3">
      <c r="B176" s="441" t="s">
        <v>303</v>
      </c>
      <c r="K176" s="477"/>
    </row>
    <row r="177" spans="2:11" s="441" customFormat="1" ht="19.5" x14ac:dyDescent="0.3">
      <c r="B177" s="441" t="s">
        <v>304</v>
      </c>
      <c r="K177" s="477"/>
    </row>
    <row r="178" spans="2:11" s="441" customFormat="1" ht="19.5" x14ac:dyDescent="0.3">
      <c r="K178" s="477"/>
    </row>
    <row r="179" spans="2:11" s="441" customFormat="1" ht="19.5" x14ac:dyDescent="0.3">
      <c r="B179" s="483" t="s">
        <v>121</v>
      </c>
      <c r="K179" s="477"/>
    </row>
    <row r="180" spans="2:11" s="441" customFormat="1" ht="19.5" x14ac:dyDescent="0.3">
      <c r="B180" s="441" t="s">
        <v>306</v>
      </c>
      <c r="K180" s="477"/>
    </row>
    <row r="181" spans="2:11" s="441" customFormat="1" ht="19.5" x14ac:dyDescent="0.3">
      <c r="K181" s="477"/>
    </row>
    <row r="182" spans="2:11" s="441" customFormat="1" ht="19.5" x14ac:dyDescent="0.3">
      <c r="B182" s="483" t="s">
        <v>316</v>
      </c>
      <c r="K182" s="477"/>
    </row>
    <row r="183" spans="2:11" s="441" customFormat="1" ht="19.5" x14ac:dyDescent="0.3">
      <c r="B183" s="441" t="s">
        <v>315</v>
      </c>
      <c r="K183" s="477"/>
    </row>
    <row r="185" spans="2:11" s="441" customFormat="1" ht="19.5" x14ac:dyDescent="0.3">
      <c r="B185" s="483" t="s">
        <v>308</v>
      </c>
      <c r="K185" s="477"/>
    </row>
    <row r="186" spans="2:11" s="441" customFormat="1" ht="19.5" x14ac:dyDescent="0.3">
      <c r="B186" s="441" t="s">
        <v>309</v>
      </c>
      <c r="K186" s="477"/>
    </row>
    <row r="187" spans="2:11" s="441" customFormat="1" ht="19.5" x14ac:dyDescent="0.3">
      <c r="B187" s="441" t="s">
        <v>310</v>
      </c>
      <c r="F187" s="441" t="s">
        <v>311</v>
      </c>
      <c r="K187" s="477"/>
    </row>
    <row r="188" spans="2:11" s="441" customFormat="1" ht="19.5" x14ac:dyDescent="0.3">
      <c r="B188" s="441" t="s">
        <v>312</v>
      </c>
      <c r="K188" s="477"/>
    </row>
    <row r="189" spans="2:11" s="441" customFormat="1" ht="19.5" x14ac:dyDescent="0.3">
      <c r="K189" s="477"/>
    </row>
    <row r="190" spans="2:11" ht="19.5" x14ac:dyDescent="0.3">
      <c r="B190" s="477" t="s">
        <v>313</v>
      </c>
    </row>
    <row r="203" spans="10:10" x14ac:dyDescent="0.15">
      <c r="J203" s="221" t="s">
        <v>48</v>
      </c>
    </row>
  </sheetData>
  <mergeCells count="6">
    <mergeCell ref="D1:M1"/>
    <mergeCell ref="B2:L2"/>
    <mergeCell ref="B3:M3"/>
    <mergeCell ref="B7:F7"/>
    <mergeCell ref="C24:F24"/>
    <mergeCell ref="B40:F40"/>
  </mergeCells>
  <phoneticPr fontId="26" type="noConversion"/>
  <printOptions horizontalCentered="1"/>
  <pageMargins left="0.39370078740157483" right="0.39370078740157483" top="0.39370078740157483" bottom="0.74803149606299213" header="0.39370078740157483" footer="0.39370078740157483"/>
  <pageSetup paperSize="9" scale="4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  <pageSetUpPr fitToPage="1"/>
  </sheetPr>
  <dimension ref="A1:S218"/>
  <sheetViews>
    <sheetView showGridLines="0" view="pageBreakPreview" topLeftCell="A4" zoomScale="70" zoomScaleNormal="60" zoomScaleSheetLayoutView="70" workbookViewId="0">
      <selection activeCell="I204" sqref="I204"/>
    </sheetView>
  </sheetViews>
  <sheetFormatPr defaultColWidth="12" defaultRowHeight="11.25" x14ac:dyDescent="0.15"/>
  <cols>
    <col min="1" max="1" width="10" customWidth="1"/>
    <col min="2" max="2" width="15.83203125" customWidth="1"/>
    <col min="3" max="3" width="16.83203125" customWidth="1"/>
    <col min="4" max="4" width="14.33203125" customWidth="1"/>
    <col min="5" max="6" width="19.83203125" customWidth="1"/>
    <col min="7" max="7" width="18.83203125" customWidth="1"/>
    <col min="8" max="8" width="15.33203125" style="221" customWidth="1"/>
    <col min="9" max="9" width="16.5" style="221" customWidth="1"/>
    <col min="10" max="10" width="16" style="221" customWidth="1"/>
    <col min="11" max="11" width="16" style="226" customWidth="1"/>
    <col min="12" max="12" width="15.33203125" style="230" customWidth="1"/>
    <col min="13" max="16" width="15.33203125" customWidth="1"/>
    <col min="17" max="17" width="8.83203125" customWidth="1"/>
    <col min="18" max="18" width="12.6640625" customWidth="1"/>
  </cols>
  <sheetData>
    <row r="1" spans="1:19" s="1" customFormat="1" ht="42" customHeight="1" x14ac:dyDescent="0.15">
      <c r="A1" s="60"/>
      <c r="B1" s="61"/>
      <c r="C1" s="61"/>
      <c r="D1" s="589" t="s">
        <v>16</v>
      </c>
      <c r="E1" s="589"/>
      <c r="F1" s="589"/>
      <c r="G1" s="589"/>
      <c r="H1" s="589"/>
      <c r="I1" s="589"/>
      <c r="J1" s="589"/>
      <c r="K1" s="589"/>
      <c r="L1" s="589"/>
      <c r="M1" s="589"/>
      <c r="N1" s="62" t="str">
        <f>'TECHNICAL SHEET GARMENT'!J1</f>
        <v>WINTER 2018/19</v>
      </c>
      <c r="O1" s="61"/>
      <c r="P1" s="61"/>
      <c r="Q1" s="63"/>
      <c r="R1" s="204"/>
    </row>
    <row r="2" spans="1:19" s="4" customFormat="1" ht="19.5" x14ac:dyDescent="0.15">
      <c r="A2" s="65" t="str">
        <f>'TECHNICAL SHEET GARMENT'!A2</f>
        <v>LFV11488</v>
      </c>
      <c r="B2" s="588" t="str">
        <f>'TECHNICAL SHEET GARMENT'!B2:I2</f>
        <v>LD ROCKLAND 3in1 PARKA</v>
      </c>
      <c r="C2" s="588"/>
      <c r="D2" s="588"/>
      <c r="E2" s="588"/>
      <c r="F2" s="588"/>
      <c r="G2" s="588"/>
      <c r="H2" s="588"/>
      <c r="I2" s="588"/>
      <c r="J2" s="588"/>
      <c r="K2" s="588"/>
      <c r="L2" s="588"/>
      <c r="M2" s="64"/>
      <c r="N2" s="64" t="s">
        <v>2</v>
      </c>
      <c r="O2" s="65" t="str">
        <f>'TECHNICAL SHEET GARMENT'!K2</f>
        <v>V1</v>
      </c>
      <c r="P2" s="64"/>
      <c r="Q2" s="66"/>
      <c r="R2" s="8"/>
    </row>
    <row r="3" spans="1:19" s="3" customFormat="1" ht="16.5" x14ac:dyDescent="0.15">
      <c r="A3" s="497" t="str">
        <f>'TECHNICAL SHEET GARMENT'!A3</f>
        <v>FABRIC:</v>
      </c>
      <c r="B3" s="593" t="str">
        <f>+'TECHNICAL SHEET GARMENT'!B3:I3</f>
        <v>PFM0025V45 3L - FLYING TEX / 8093LDF3 - CAROLTEX</v>
      </c>
      <c r="C3" s="593"/>
      <c r="D3" s="593"/>
      <c r="E3" s="593"/>
      <c r="F3" s="593"/>
      <c r="G3" s="593"/>
      <c r="H3" s="593"/>
      <c r="I3" s="593"/>
      <c r="J3" s="593"/>
      <c r="K3" s="593"/>
      <c r="L3" s="593"/>
      <c r="M3" s="593"/>
      <c r="N3" s="67" t="s">
        <v>14</v>
      </c>
      <c r="O3" s="71"/>
      <c r="P3" s="191" t="str">
        <f>'TECHNICAL SHEET GARMENT'!L3</f>
        <v>MARJORIE</v>
      </c>
      <c r="Q3" s="73"/>
      <c r="R3" s="23"/>
    </row>
    <row r="4" spans="1:19" s="3" customFormat="1" ht="17.25" thickBot="1" x14ac:dyDescent="0.2">
      <c r="A4" s="145" t="s">
        <v>1</v>
      </c>
      <c r="B4" s="68">
        <f ca="1">'TECHNICAL SHEET GARMENT'!B4</f>
        <v>43833</v>
      </c>
      <c r="C4" s="68"/>
      <c r="D4" s="69"/>
      <c r="E4" s="69"/>
      <c r="F4" s="69"/>
      <c r="G4" s="69"/>
      <c r="H4" s="222"/>
      <c r="I4" s="222"/>
      <c r="J4" s="222"/>
      <c r="K4" s="232"/>
      <c r="L4" s="227"/>
      <c r="M4" s="69"/>
      <c r="N4" s="84" t="str">
        <f>'TECHNICAL SHEET GARMENT'!J4</f>
        <v xml:space="preserve">SUPPLIER : </v>
      </c>
      <c r="O4" s="72"/>
      <c r="P4" s="307" t="str">
        <f>'TECHNICAL SHEET GARMENT'!L4</f>
        <v>PRIMA CHANNEL</v>
      </c>
      <c r="Q4" s="74"/>
      <c r="R4" s="23"/>
    </row>
    <row r="5" spans="1:19" s="1" customFormat="1" ht="16.5" hidden="1" x14ac:dyDescent="0.15">
      <c r="A5" s="30"/>
      <c r="B5" s="112"/>
      <c r="C5" s="26"/>
      <c r="D5" s="26"/>
      <c r="E5" s="26"/>
      <c r="F5" s="26"/>
      <c r="G5" s="26"/>
      <c r="H5" s="219"/>
      <c r="I5" s="219"/>
      <c r="J5" s="219"/>
      <c r="K5" s="224"/>
      <c r="L5" s="228"/>
      <c r="M5" s="26"/>
      <c r="N5" s="44"/>
      <c r="O5" s="44"/>
      <c r="P5" s="44"/>
      <c r="Q5" s="45"/>
      <c r="R5" s="204"/>
    </row>
    <row r="6" spans="1:19" ht="17.25" hidden="1" thickBot="1" x14ac:dyDescent="0.3">
      <c r="A6" s="114"/>
      <c r="B6" s="22"/>
      <c r="C6" s="29" t="s">
        <v>17</v>
      </c>
      <c r="D6" s="22"/>
      <c r="E6" s="22"/>
      <c r="F6" s="22"/>
      <c r="G6" s="22"/>
      <c r="H6" s="220"/>
      <c r="I6" s="220"/>
      <c r="J6" s="220"/>
      <c r="K6" s="225"/>
      <c r="L6" s="229"/>
      <c r="M6" s="22"/>
      <c r="N6" s="22"/>
      <c r="O6" s="22"/>
      <c r="P6" s="22"/>
      <c r="Q6" s="115"/>
      <c r="R6" s="22"/>
    </row>
    <row r="7" spans="1:19" s="99" customFormat="1" ht="58.5" hidden="1" customHeight="1" x14ac:dyDescent="0.25">
      <c r="A7" s="130"/>
      <c r="B7" s="594" t="s">
        <v>50</v>
      </c>
      <c r="C7" s="585"/>
      <c r="D7" s="585"/>
      <c r="E7" s="585"/>
      <c r="F7" s="586"/>
      <c r="G7" s="186" t="s">
        <v>18</v>
      </c>
      <c r="H7" s="187" t="s">
        <v>103</v>
      </c>
      <c r="I7" s="188" t="s">
        <v>186</v>
      </c>
      <c r="J7" s="335" t="s">
        <v>203</v>
      </c>
      <c r="K7" s="188" t="s">
        <v>253</v>
      </c>
      <c r="L7" s="461" t="s">
        <v>267</v>
      </c>
      <c r="M7" s="188" t="s">
        <v>279</v>
      </c>
      <c r="N7" s="335" t="s">
        <v>307</v>
      </c>
      <c r="O7" s="188"/>
      <c r="P7" s="288"/>
      <c r="Q7" s="131"/>
      <c r="R7" s="27"/>
      <c r="S7" s="27"/>
    </row>
    <row r="8" spans="1:19" ht="21.75" hidden="1" customHeight="1" x14ac:dyDescent="0.15">
      <c r="A8" s="114"/>
      <c r="B8" s="337" t="s">
        <v>25</v>
      </c>
      <c r="C8" s="277"/>
      <c r="D8" s="277"/>
      <c r="E8" s="277"/>
      <c r="F8" s="277"/>
      <c r="G8" s="278"/>
      <c r="H8" s="343"/>
      <c r="I8" s="343"/>
      <c r="J8" s="344"/>
      <c r="K8" s="345"/>
      <c r="L8" s="344"/>
      <c r="M8" s="466" t="s">
        <v>10</v>
      </c>
      <c r="N8" s="494" t="s">
        <v>10</v>
      </c>
      <c r="O8" s="346"/>
      <c r="P8" s="347"/>
      <c r="Q8" s="115"/>
      <c r="R8" s="22"/>
    </row>
    <row r="9" spans="1:19" s="99" customFormat="1" ht="21" hidden="1" customHeight="1" x14ac:dyDescent="0.25">
      <c r="A9" s="130"/>
      <c r="B9" s="271" t="s">
        <v>32</v>
      </c>
      <c r="C9" s="275" t="s">
        <v>104</v>
      </c>
      <c r="D9" s="273"/>
      <c r="E9" s="274"/>
      <c r="F9" s="274"/>
      <c r="G9" s="263" t="s">
        <v>21</v>
      </c>
      <c r="H9" s="314">
        <v>38</v>
      </c>
      <c r="I9" s="424">
        <v>38.5</v>
      </c>
      <c r="J9" s="317">
        <v>37</v>
      </c>
      <c r="K9" s="446">
        <v>37</v>
      </c>
      <c r="L9" s="314">
        <v>37</v>
      </c>
      <c r="M9" s="129">
        <v>37</v>
      </c>
      <c r="N9" s="314">
        <v>37</v>
      </c>
      <c r="O9" s="129"/>
      <c r="P9" s="318"/>
      <c r="Q9" s="131"/>
      <c r="R9" s="27"/>
      <c r="S9" s="27"/>
    </row>
    <row r="10" spans="1:19" s="99" customFormat="1" ht="21" hidden="1" customHeight="1" x14ac:dyDescent="0.25">
      <c r="A10" s="130"/>
      <c r="B10" s="251" t="s">
        <v>33</v>
      </c>
      <c r="C10" s="268" t="s">
        <v>19</v>
      </c>
      <c r="D10" s="243"/>
      <c r="E10" s="248"/>
      <c r="F10" s="248"/>
      <c r="G10" s="261" t="s">
        <v>20</v>
      </c>
      <c r="H10" s="314">
        <v>52.5</v>
      </c>
      <c r="I10" s="143">
        <v>52.5</v>
      </c>
      <c r="J10" s="318"/>
      <c r="K10" s="446">
        <v>52</v>
      </c>
      <c r="L10" s="314">
        <v>52.5</v>
      </c>
      <c r="M10" s="129">
        <v>53</v>
      </c>
      <c r="N10" s="314">
        <v>52.5</v>
      </c>
      <c r="O10" s="129"/>
      <c r="P10" s="318"/>
      <c r="Q10" s="131"/>
      <c r="R10" s="27"/>
      <c r="S10" s="27"/>
    </row>
    <row r="11" spans="1:19" s="99" customFormat="1" ht="21" hidden="1" customHeight="1" x14ac:dyDescent="0.25">
      <c r="A11" s="130"/>
      <c r="B11" s="251" t="s">
        <v>34</v>
      </c>
      <c r="C11" s="268" t="s">
        <v>105</v>
      </c>
      <c r="D11" s="243"/>
      <c r="E11" s="248"/>
      <c r="F11" s="248"/>
      <c r="G11" s="261" t="s">
        <v>20</v>
      </c>
      <c r="H11" s="314">
        <v>48</v>
      </c>
      <c r="I11" s="425">
        <v>48</v>
      </c>
      <c r="J11" s="318"/>
      <c r="K11" s="446">
        <v>49</v>
      </c>
      <c r="L11" s="314">
        <v>48</v>
      </c>
      <c r="M11" s="129">
        <v>49.5</v>
      </c>
      <c r="N11" s="314">
        <v>48</v>
      </c>
      <c r="O11" s="129"/>
      <c r="P11" s="318"/>
      <c r="Q11" s="131"/>
      <c r="R11" s="27"/>
      <c r="S11" s="27"/>
    </row>
    <row r="12" spans="1:19" s="99" customFormat="1" ht="21" hidden="1" customHeight="1" x14ac:dyDescent="0.25">
      <c r="A12" s="130"/>
      <c r="B12" s="409" t="s">
        <v>169</v>
      </c>
      <c r="C12" s="410" t="s">
        <v>170</v>
      </c>
      <c r="D12" s="411"/>
      <c r="E12" s="412"/>
      <c r="F12" s="412"/>
      <c r="G12" s="413" t="s">
        <v>20</v>
      </c>
      <c r="H12" s="318">
        <v>53</v>
      </c>
      <c r="I12" s="129">
        <v>53</v>
      </c>
      <c r="J12" s="318"/>
      <c r="K12" s="446">
        <v>53</v>
      </c>
      <c r="L12" s="318">
        <v>53</v>
      </c>
      <c r="M12" s="129">
        <v>54</v>
      </c>
      <c r="N12" s="318">
        <v>53</v>
      </c>
      <c r="O12" s="129"/>
      <c r="P12" s="318"/>
      <c r="Q12" s="131"/>
      <c r="R12" s="27"/>
      <c r="S12" s="27"/>
    </row>
    <row r="13" spans="1:19" s="299" customFormat="1" ht="21" hidden="1" customHeight="1" x14ac:dyDescent="0.25">
      <c r="A13" s="296"/>
      <c r="B13" s="255" t="s">
        <v>35</v>
      </c>
      <c r="C13" s="386" t="s">
        <v>75</v>
      </c>
      <c r="D13" s="387"/>
      <c r="E13" s="388"/>
      <c r="F13" s="388"/>
      <c r="G13" s="261" t="s">
        <v>20</v>
      </c>
      <c r="H13" s="408">
        <v>60</v>
      </c>
      <c r="I13" s="143">
        <v>59.5</v>
      </c>
      <c r="J13" s="318"/>
      <c r="K13" s="446">
        <v>59.5</v>
      </c>
      <c r="L13" s="408">
        <v>60</v>
      </c>
      <c r="M13" s="129">
        <v>60.5</v>
      </c>
      <c r="N13" s="408">
        <v>60</v>
      </c>
      <c r="O13" s="129"/>
      <c r="P13" s="318"/>
      <c r="Q13" s="297"/>
      <c r="R13" s="298"/>
      <c r="S13" s="298"/>
    </row>
    <row r="14" spans="1:19" s="99" customFormat="1" ht="21" hidden="1" customHeight="1" x14ac:dyDescent="0.25">
      <c r="A14" s="130"/>
      <c r="B14" s="255" t="s">
        <v>74</v>
      </c>
      <c r="C14" s="287" t="s">
        <v>76</v>
      </c>
      <c r="D14" s="279"/>
      <c r="E14" s="280"/>
      <c r="F14" s="281"/>
      <c r="G14" s="263" t="s">
        <v>20</v>
      </c>
      <c r="H14" s="408">
        <v>84</v>
      </c>
      <c r="I14" s="143">
        <v>82</v>
      </c>
      <c r="J14" s="317"/>
      <c r="K14" s="446">
        <v>84</v>
      </c>
      <c r="L14" s="408">
        <v>84</v>
      </c>
      <c r="M14" s="129">
        <v>84</v>
      </c>
      <c r="N14" s="408">
        <v>83</v>
      </c>
      <c r="O14" s="129"/>
      <c r="P14" s="318"/>
      <c r="Q14" s="131"/>
      <c r="R14" s="27"/>
      <c r="S14" s="27"/>
    </row>
    <row r="15" spans="1:19" s="99" customFormat="1" ht="21" hidden="1" customHeight="1" x14ac:dyDescent="0.25">
      <c r="A15" s="130"/>
      <c r="B15" s="282" t="s">
        <v>30</v>
      </c>
      <c r="C15" s="283" t="s">
        <v>36</v>
      </c>
      <c r="D15" s="280"/>
      <c r="E15" s="280"/>
      <c r="F15" s="281"/>
      <c r="G15" s="263" t="s">
        <v>77</v>
      </c>
      <c r="H15" s="314">
        <v>11.5</v>
      </c>
      <c r="I15" s="143">
        <v>12</v>
      </c>
      <c r="J15" s="317"/>
      <c r="K15" s="446">
        <v>12</v>
      </c>
      <c r="L15" s="314">
        <v>11.5</v>
      </c>
      <c r="M15" s="129">
        <v>11.5</v>
      </c>
      <c r="N15" s="314">
        <v>11.5</v>
      </c>
      <c r="O15" s="129"/>
      <c r="P15" s="318"/>
      <c r="Q15" s="131"/>
      <c r="R15" s="27"/>
      <c r="S15" s="27"/>
    </row>
    <row r="16" spans="1:19" s="99" customFormat="1" ht="21" hidden="1" customHeight="1" x14ac:dyDescent="0.25">
      <c r="A16" s="130"/>
      <c r="B16" s="282" t="s">
        <v>98</v>
      </c>
      <c r="C16" s="283" t="s">
        <v>106</v>
      </c>
      <c r="D16" s="280"/>
      <c r="E16" s="280"/>
      <c r="F16" s="280"/>
      <c r="G16" s="338" t="s">
        <v>77</v>
      </c>
      <c r="H16" s="314">
        <v>22</v>
      </c>
      <c r="I16" s="425">
        <v>23</v>
      </c>
      <c r="J16" s="317"/>
      <c r="K16" s="447">
        <v>22.5</v>
      </c>
      <c r="L16" s="314">
        <v>22</v>
      </c>
      <c r="M16" s="129">
        <v>22</v>
      </c>
      <c r="N16" s="489">
        <v>23.5</v>
      </c>
      <c r="O16" s="223"/>
      <c r="P16" s="318"/>
      <c r="Q16" s="131"/>
      <c r="R16" s="27"/>
      <c r="S16" s="27"/>
    </row>
    <row r="17" spans="1:19" s="99" customFormat="1" ht="21" hidden="1" customHeight="1" x14ac:dyDescent="0.25">
      <c r="A17" s="130"/>
      <c r="B17" s="255" t="s">
        <v>37</v>
      </c>
      <c r="C17" s="386" t="s">
        <v>24</v>
      </c>
      <c r="D17" s="387"/>
      <c r="E17" s="388"/>
      <c r="F17" s="388"/>
      <c r="G17" s="261" t="s">
        <v>21</v>
      </c>
      <c r="H17" s="314">
        <v>20.5</v>
      </c>
      <c r="I17" s="143">
        <v>20.5</v>
      </c>
      <c r="J17" s="317"/>
      <c r="K17" s="447">
        <v>20.5</v>
      </c>
      <c r="L17" s="314">
        <v>20.5</v>
      </c>
      <c r="M17" s="129">
        <v>20.5</v>
      </c>
      <c r="N17" s="314">
        <v>20.5</v>
      </c>
      <c r="O17" s="223"/>
      <c r="P17" s="318"/>
      <c r="Q17" s="131"/>
      <c r="R17" s="27"/>
      <c r="S17" s="27"/>
    </row>
    <row r="18" spans="1:19" s="99" customFormat="1" ht="21" hidden="1" customHeight="1" x14ac:dyDescent="0.25">
      <c r="A18" s="130"/>
      <c r="B18" s="255" t="s">
        <v>38</v>
      </c>
      <c r="C18" s="386" t="s">
        <v>107</v>
      </c>
      <c r="D18" s="387"/>
      <c r="E18" s="388"/>
      <c r="F18" s="388"/>
      <c r="G18" s="261" t="s">
        <v>21</v>
      </c>
      <c r="H18" s="314">
        <v>17</v>
      </c>
      <c r="I18" s="426">
        <v>17</v>
      </c>
      <c r="J18" s="361"/>
      <c r="K18" s="458">
        <v>17</v>
      </c>
      <c r="L18" s="314">
        <v>17</v>
      </c>
      <c r="M18" s="446">
        <v>17</v>
      </c>
      <c r="N18" s="314">
        <v>17</v>
      </c>
      <c r="O18" s="363"/>
      <c r="P18" s="361"/>
      <c r="Q18" s="131"/>
      <c r="R18" s="27"/>
      <c r="S18" s="27"/>
    </row>
    <row r="19" spans="1:19" s="99" customFormat="1" ht="21" hidden="1" customHeight="1" x14ac:dyDescent="0.25">
      <c r="A19" s="130"/>
      <c r="B19" s="255" t="s">
        <v>39</v>
      </c>
      <c r="C19" s="386" t="s">
        <v>78</v>
      </c>
      <c r="D19" s="387"/>
      <c r="E19" s="388"/>
      <c r="F19" s="388"/>
      <c r="G19" s="261" t="s">
        <v>21</v>
      </c>
      <c r="H19" s="314">
        <v>14</v>
      </c>
      <c r="I19" s="223">
        <v>14</v>
      </c>
      <c r="J19" s="317"/>
      <c r="K19" s="447">
        <v>14</v>
      </c>
      <c r="L19" s="314">
        <v>14</v>
      </c>
      <c r="M19" s="223">
        <v>14</v>
      </c>
      <c r="N19" s="314">
        <v>14</v>
      </c>
      <c r="O19" s="223"/>
      <c r="P19" s="364"/>
      <c r="Q19" s="131"/>
      <c r="R19" s="27"/>
      <c r="S19" s="27"/>
    </row>
    <row r="20" spans="1:19" s="99" customFormat="1" ht="21" hidden="1" customHeight="1" x14ac:dyDescent="0.25">
      <c r="A20" s="130"/>
      <c r="B20" s="282" t="s">
        <v>41</v>
      </c>
      <c r="C20" s="284" t="s">
        <v>42</v>
      </c>
      <c r="D20" s="285"/>
      <c r="E20" s="286"/>
      <c r="F20" s="286"/>
      <c r="G20" s="263" t="s">
        <v>20</v>
      </c>
      <c r="H20" s="314">
        <v>64.5</v>
      </c>
      <c r="I20" s="129">
        <v>64.5</v>
      </c>
      <c r="J20" s="317"/>
      <c r="K20" s="446">
        <v>64.5</v>
      </c>
      <c r="L20" s="314">
        <v>64.5</v>
      </c>
      <c r="M20" s="129">
        <v>64.5</v>
      </c>
      <c r="N20" s="314">
        <v>64.5</v>
      </c>
      <c r="O20" s="129"/>
      <c r="P20" s="318"/>
      <c r="Q20" s="131"/>
      <c r="R20" s="27"/>
      <c r="S20" s="27"/>
    </row>
    <row r="21" spans="1:19" ht="20.25" hidden="1" customHeight="1" x14ac:dyDescent="0.15">
      <c r="A21" s="114"/>
      <c r="B21" s="264" t="s">
        <v>26</v>
      </c>
      <c r="C21" s="244"/>
      <c r="D21" s="244"/>
      <c r="E21" s="244"/>
      <c r="F21" s="244"/>
      <c r="G21" s="348"/>
      <c r="H21" s="270"/>
      <c r="I21" s="349"/>
      <c r="J21" s="350"/>
      <c r="K21" s="448"/>
      <c r="L21" s="351"/>
      <c r="M21" s="352"/>
      <c r="N21" s="495"/>
      <c r="O21" s="349"/>
      <c r="P21" s="353"/>
      <c r="Q21" s="115"/>
      <c r="R21" s="22"/>
    </row>
    <row r="22" spans="1:19" s="99" customFormat="1" ht="21" hidden="1" customHeight="1" x14ac:dyDescent="0.25">
      <c r="A22" s="130"/>
      <c r="B22" s="271" t="s">
        <v>43</v>
      </c>
      <c r="C22" s="272" t="s">
        <v>108</v>
      </c>
      <c r="D22" s="273"/>
      <c r="E22" s="274"/>
      <c r="F22" s="274"/>
      <c r="G22" s="263" t="s">
        <v>21</v>
      </c>
      <c r="H22" s="314">
        <v>40</v>
      </c>
      <c r="I22" s="129">
        <v>40</v>
      </c>
      <c r="J22" s="318">
        <v>39</v>
      </c>
      <c r="K22" s="446">
        <v>39</v>
      </c>
      <c r="L22" s="314">
        <v>39</v>
      </c>
      <c r="M22" s="129">
        <v>38.5</v>
      </c>
      <c r="N22" s="314">
        <v>39</v>
      </c>
      <c r="O22" s="129"/>
      <c r="P22" s="318"/>
      <c r="Q22" s="131"/>
      <c r="R22" s="27"/>
      <c r="S22" s="27"/>
    </row>
    <row r="23" spans="1:19" ht="18.75" hidden="1" customHeight="1" x14ac:dyDescent="0.15">
      <c r="A23" s="114"/>
      <c r="B23" s="339" t="s">
        <v>9</v>
      </c>
      <c r="C23" s="340" t="s">
        <v>22</v>
      </c>
      <c r="D23" s="285"/>
      <c r="E23" s="286"/>
      <c r="F23" s="286"/>
      <c r="G23" s="263" t="s">
        <v>20</v>
      </c>
      <c r="H23" s="314">
        <v>86</v>
      </c>
      <c r="I23" s="129">
        <v>86</v>
      </c>
      <c r="J23" s="361"/>
      <c r="K23" s="446">
        <v>86</v>
      </c>
      <c r="L23" s="314">
        <v>86</v>
      </c>
      <c r="M23" s="446">
        <v>86</v>
      </c>
      <c r="N23" s="314">
        <v>86</v>
      </c>
      <c r="O23" s="365"/>
      <c r="P23" s="361"/>
      <c r="Q23" s="115"/>
      <c r="R23" s="22"/>
    </row>
    <row r="24" spans="1:19" s="99" customFormat="1" ht="21" hidden="1" customHeight="1" x14ac:dyDescent="0.25">
      <c r="A24" s="130"/>
      <c r="B24" s="255" t="s">
        <v>80</v>
      </c>
      <c r="C24" s="595" t="s">
        <v>81</v>
      </c>
      <c r="D24" s="596"/>
      <c r="E24" s="596"/>
      <c r="F24" s="597"/>
      <c r="G24" s="263" t="s">
        <v>21</v>
      </c>
      <c r="H24" s="314">
        <v>17</v>
      </c>
      <c r="I24" s="129">
        <v>17</v>
      </c>
      <c r="J24" s="317"/>
      <c r="K24" s="446">
        <v>17</v>
      </c>
      <c r="L24" s="314">
        <v>17</v>
      </c>
      <c r="M24" s="129">
        <v>17</v>
      </c>
      <c r="N24" s="314">
        <v>17</v>
      </c>
      <c r="O24" s="129"/>
      <c r="P24" s="318"/>
      <c r="Q24" s="131"/>
      <c r="R24" s="27"/>
      <c r="S24" s="27"/>
    </row>
    <row r="25" spans="1:19" s="99" customFormat="1" ht="21" hidden="1" customHeight="1" x14ac:dyDescent="0.25">
      <c r="A25" s="130"/>
      <c r="B25" s="264" t="s">
        <v>27</v>
      </c>
      <c r="C25" s="244"/>
      <c r="D25" s="244"/>
      <c r="E25" s="244"/>
      <c r="F25" s="244"/>
      <c r="G25" s="348"/>
      <c r="H25" s="270"/>
      <c r="I25" s="354"/>
      <c r="J25" s="350"/>
      <c r="K25" s="449"/>
      <c r="L25" s="351"/>
      <c r="M25" s="354"/>
      <c r="N25" s="493"/>
      <c r="O25" s="354"/>
      <c r="P25" s="353"/>
      <c r="Q25" s="131"/>
      <c r="R25" s="27"/>
      <c r="S25" s="27"/>
    </row>
    <row r="26" spans="1:19" s="99" customFormat="1" ht="21" hidden="1" customHeight="1" x14ac:dyDescent="0.25">
      <c r="A26" s="130"/>
      <c r="B26" s="247" t="s">
        <v>70</v>
      </c>
      <c r="C26" s="249" t="s">
        <v>71</v>
      </c>
      <c r="D26" s="259"/>
      <c r="E26" s="250"/>
      <c r="F26" s="250"/>
      <c r="G26" s="261" t="s">
        <v>20</v>
      </c>
      <c r="H26" s="366">
        <v>20</v>
      </c>
      <c r="I26" s="129">
        <v>21</v>
      </c>
      <c r="J26" s="317"/>
      <c r="K26" s="446">
        <v>19.5</v>
      </c>
      <c r="L26" s="366">
        <v>20</v>
      </c>
      <c r="M26" s="129">
        <v>20</v>
      </c>
      <c r="N26" s="489">
        <v>21</v>
      </c>
      <c r="O26" s="129"/>
      <c r="P26" s="318"/>
      <c r="Q26" s="131"/>
      <c r="R26" s="27"/>
      <c r="S26" s="27"/>
    </row>
    <row r="27" spans="1:19" s="99" customFormat="1" ht="21" hidden="1" customHeight="1" x14ac:dyDescent="0.25">
      <c r="A27" s="130"/>
      <c r="B27" s="247" t="s">
        <v>72</v>
      </c>
      <c r="C27" s="249" t="s">
        <v>73</v>
      </c>
      <c r="D27" s="259"/>
      <c r="E27" s="250"/>
      <c r="F27" s="250"/>
      <c r="G27" s="261" t="s">
        <v>20</v>
      </c>
      <c r="H27" s="366">
        <v>9</v>
      </c>
      <c r="I27" s="129">
        <v>8.5</v>
      </c>
      <c r="J27" s="317">
        <v>9.5</v>
      </c>
      <c r="K27" s="446">
        <v>9.5</v>
      </c>
      <c r="L27" s="366">
        <v>9</v>
      </c>
      <c r="M27" s="129">
        <v>9</v>
      </c>
      <c r="N27" s="489">
        <v>10</v>
      </c>
      <c r="O27" s="129"/>
      <c r="P27" s="318"/>
      <c r="Q27" s="131"/>
      <c r="R27" s="27"/>
      <c r="S27" s="27"/>
    </row>
    <row r="28" spans="1:19" s="99" customFormat="1" ht="21" hidden="1" customHeight="1" x14ac:dyDescent="0.25">
      <c r="A28" s="130"/>
      <c r="B28" s="247" t="s">
        <v>44</v>
      </c>
      <c r="C28" s="249" t="s">
        <v>97</v>
      </c>
      <c r="D28" s="259"/>
      <c r="E28" s="250"/>
      <c r="F28" s="250"/>
      <c r="G28" s="261" t="s">
        <v>20</v>
      </c>
      <c r="H28" s="366">
        <v>51</v>
      </c>
      <c r="I28" s="223">
        <v>53</v>
      </c>
      <c r="J28" s="361"/>
      <c r="K28" s="447">
        <v>53</v>
      </c>
      <c r="L28" s="366">
        <v>53</v>
      </c>
      <c r="M28" s="446">
        <v>54</v>
      </c>
      <c r="N28" s="489">
        <v>56</v>
      </c>
      <c r="O28" s="362"/>
      <c r="P28" s="361"/>
      <c r="Q28" s="131"/>
      <c r="R28" s="27"/>
      <c r="S28" s="27"/>
    </row>
    <row r="29" spans="1:19" s="99" customFormat="1" ht="21" hidden="1" customHeight="1" x14ac:dyDescent="0.25">
      <c r="A29" s="130"/>
      <c r="B29" s="265" t="s">
        <v>300</v>
      </c>
      <c r="C29" s="490" t="s">
        <v>301</v>
      </c>
      <c r="D29" s="491"/>
      <c r="E29" s="492"/>
      <c r="F29" s="492"/>
      <c r="G29" s="261"/>
      <c r="H29" s="366"/>
      <c r="I29" s="223"/>
      <c r="J29" s="361"/>
      <c r="K29" s="447"/>
      <c r="L29" s="366"/>
      <c r="M29" s="446">
        <v>57</v>
      </c>
      <c r="N29" s="489">
        <v>59</v>
      </c>
      <c r="O29" s="362"/>
      <c r="P29" s="361"/>
      <c r="Q29" s="131"/>
      <c r="R29" s="27"/>
      <c r="S29" s="27"/>
    </row>
    <row r="30" spans="1:19" s="99" customFormat="1" ht="21" hidden="1" customHeight="1" x14ac:dyDescent="0.25">
      <c r="A30" s="130"/>
      <c r="B30" s="265" t="s">
        <v>45</v>
      </c>
      <c r="C30" s="246" t="s">
        <v>31</v>
      </c>
      <c r="D30" s="252"/>
      <c r="E30" s="253"/>
      <c r="F30" s="253"/>
      <c r="G30" s="261" t="s">
        <v>21</v>
      </c>
      <c r="H30" s="366">
        <v>9</v>
      </c>
      <c r="I30" s="223">
        <v>9</v>
      </c>
      <c r="J30" s="318"/>
      <c r="K30" s="447">
        <v>9</v>
      </c>
      <c r="L30" s="366">
        <v>9</v>
      </c>
      <c r="M30" s="129">
        <v>8.8000000000000007</v>
      </c>
      <c r="N30" s="318">
        <v>9</v>
      </c>
      <c r="O30" s="129"/>
      <c r="P30" s="318"/>
      <c r="Q30" s="131"/>
      <c r="R30" s="27"/>
      <c r="S30" s="27"/>
    </row>
    <row r="31" spans="1:19" s="99" customFormat="1" ht="21" hidden="1" customHeight="1" x14ac:dyDescent="0.25">
      <c r="A31" s="27"/>
      <c r="B31" s="264" t="s">
        <v>28</v>
      </c>
      <c r="C31" s="244"/>
      <c r="D31" s="244"/>
      <c r="E31" s="244"/>
      <c r="F31" s="244"/>
      <c r="G31" s="348"/>
      <c r="H31" s="270"/>
      <c r="I31" s="423"/>
      <c r="J31" s="355"/>
      <c r="K31" s="460"/>
      <c r="L31" s="356"/>
      <c r="M31" s="467"/>
      <c r="N31" s="496"/>
      <c r="O31" s="357"/>
      <c r="P31" s="358"/>
      <c r="Q31" s="27"/>
      <c r="R31" s="27"/>
      <c r="S31" s="27"/>
    </row>
    <row r="32" spans="1:19" s="99" customFormat="1" ht="21" hidden="1" customHeight="1" x14ac:dyDescent="0.25">
      <c r="A32" s="27"/>
      <c r="B32" s="247" t="s">
        <v>257</v>
      </c>
      <c r="C32" s="269" t="s">
        <v>258</v>
      </c>
      <c r="D32" s="243"/>
      <c r="E32" s="248"/>
      <c r="F32" s="248"/>
      <c r="G32" s="261" t="s">
        <v>21</v>
      </c>
      <c r="H32" s="366"/>
      <c r="I32" s="257"/>
      <c r="J32" s="319"/>
      <c r="K32" s="450">
        <v>50.5</v>
      </c>
      <c r="L32" s="462">
        <v>47.5</v>
      </c>
      <c r="M32" s="257">
        <v>48</v>
      </c>
      <c r="N32" s="319">
        <v>48</v>
      </c>
      <c r="O32" s="257"/>
      <c r="P32" s="257"/>
      <c r="Q32" s="27"/>
      <c r="R32" s="27"/>
      <c r="S32" s="27"/>
    </row>
    <row r="33" spans="1:19" s="99" customFormat="1" ht="21" hidden="1" customHeight="1" x14ac:dyDescent="0.25">
      <c r="A33" s="27"/>
      <c r="B33" s="247" t="s">
        <v>46</v>
      </c>
      <c r="C33" s="269" t="s">
        <v>90</v>
      </c>
      <c r="D33" s="243"/>
      <c r="E33" s="248"/>
      <c r="F33" s="248"/>
      <c r="G33" s="261" t="s">
        <v>21</v>
      </c>
      <c r="H33" s="366">
        <v>26</v>
      </c>
      <c r="I33" s="257">
        <v>26</v>
      </c>
      <c r="J33" s="319"/>
      <c r="K33" s="450">
        <v>26</v>
      </c>
      <c r="L33" s="463">
        <v>25</v>
      </c>
      <c r="M33" s="257">
        <v>25.5</v>
      </c>
      <c r="N33" s="319">
        <v>25</v>
      </c>
      <c r="O33" s="257"/>
      <c r="P33" s="257"/>
      <c r="Q33" s="27"/>
      <c r="R33" s="27"/>
      <c r="S33" s="27"/>
    </row>
    <row r="34" spans="1:19" s="99" customFormat="1" ht="21" hidden="1" customHeight="1" x14ac:dyDescent="0.25">
      <c r="A34" s="27"/>
      <c r="B34" s="265" t="s">
        <v>95</v>
      </c>
      <c r="C34" s="246" t="s">
        <v>96</v>
      </c>
      <c r="D34" s="252"/>
      <c r="E34" s="253"/>
      <c r="F34" s="253"/>
      <c r="G34" s="315" t="s">
        <v>21</v>
      </c>
      <c r="H34" s="366">
        <v>33</v>
      </c>
      <c r="I34" s="223">
        <v>34</v>
      </c>
      <c r="J34" s="318">
        <v>35</v>
      </c>
      <c r="K34" s="447">
        <v>35</v>
      </c>
      <c r="L34" s="366">
        <v>35</v>
      </c>
      <c r="M34" s="129">
        <v>35.5</v>
      </c>
      <c r="N34" s="318">
        <v>35</v>
      </c>
      <c r="O34" s="129"/>
      <c r="P34" s="318"/>
      <c r="Q34" s="27"/>
      <c r="R34" s="27"/>
      <c r="S34" s="27"/>
    </row>
    <row r="35" spans="1:19" s="99" customFormat="1" ht="21" hidden="1" customHeight="1" x14ac:dyDescent="0.25">
      <c r="A35" s="27"/>
      <c r="B35" s="247" t="s">
        <v>82</v>
      </c>
      <c r="C35" s="268" t="s">
        <v>83</v>
      </c>
      <c r="D35" s="243"/>
      <c r="E35" s="248"/>
      <c r="F35" s="316"/>
      <c r="G35" s="261" t="s">
        <v>21</v>
      </c>
      <c r="H35" s="366">
        <v>34</v>
      </c>
      <c r="I35" s="223">
        <v>33</v>
      </c>
      <c r="J35" s="318">
        <v>35</v>
      </c>
      <c r="K35" s="447">
        <v>35</v>
      </c>
      <c r="L35" s="366">
        <v>35</v>
      </c>
      <c r="M35" s="446">
        <v>34.5</v>
      </c>
      <c r="N35" s="318">
        <v>35</v>
      </c>
      <c r="O35" s="362"/>
      <c r="P35" s="361"/>
      <c r="Q35" s="27"/>
      <c r="R35" s="27"/>
      <c r="S35" s="27"/>
    </row>
    <row r="36" spans="1:19" s="99" customFormat="1" ht="21" hidden="1" customHeight="1" x14ac:dyDescent="0.25">
      <c r="A36" s="27"/>
      <c r="B36" s="341" t="s">
        <v>84</v>
      </c>
      <c r="C36" s="342"/>
      <c r="D36" s="342"/>
      <c r="E36" s="342"/>
      <c r="F36" s="342"/>
      <c r="G36" s="276"/>
      <c r="H36" s="270"/>
      <c r="I36" s="360"/>
      <c r="J36" s="359"/>
      <c r="K36" s="451"/>
      <c r="L36" s="360"/>
      <c r="M36" s="360"/>
      <c r="N36" s="359"/>
      <c r="O36" s="360"/>
      <c r="P36" s="360"/>
      <c r="Q36" s="27"/>
      <c r="R36" s="27"/>
      <c r="S36" s="27"/>
    </row>
    <row r="37" spans="1:19" s="99" customFormat="1" ht="21" hidden="1" customHeight="1" x14ac:dyDescent="0.25">
      <c r="A37" s="27"/>
      <c r="B37" s="271" t="s">
        <v>85</v>
      </c>
      <c r="C37" s="272" t="s">
        <v>86</v>
      </c>
      <c r="D37" s="273"/>
      <c r="E37" s="274"/>
      <c r="F37" s="274"/>
      <c r="G37" s="263" t="s">
        <v>21</v>
      </c>
      <c r="H37" s="314">
        <v>84</v>
      </c>
      <c r="I37" s="223">
        <v>83</v>
      </c>
      <c r="J37" s="318"/>
      <c r="K37" s="447">
        <v>83</v>
      </c>
      <c r="L37" s="314">
        <v>84</v>
      </c>
      <c r="M37" s="129">
        <v>84</v>
      </c>
      <c r="N37" s="318">
        <v>84</v>
      </c>
      <c r="O37" s="129"/>
      <c r="P37" s="318"/>
      <c r="Q37" s="27"/>
      <c r="R37" s="27"/>
      <c r="S37" s="27"/>
    </row>
    <row r="38" spans="1:19" s="99" customFormat="1" ht="21" hidden="1" customHeight="1" x14ac:dyDescent="0.25">
      <c r="A38" s="27"/>
      <c r="B38" s="247" t="s">
        <v>87</v>
      </c>
      <c r="C38" s="249" t="s">
        <v>88</v>
      </c>
      <c r="D38" s="259"/>
      <c r="E38" s="250"/>
      <c r="F38" s="250"/>
      <c r="G38" s="261" t="s">
        <v>21</v>
      </c>
      <c r="H38" s="314">
        <v>18</v>
      </c>
      <c r="I38" s="223">
        <v>18</v>
      </c>
      <c r="J38" s="361"/>
      <c r="K38" s="447">
        <v>18</v>
      </c>
      <c r="L38" s="314">
        <v>18</v>
      </c>
      <c r="M38" s="446">
        <v>18</v>
      </c>
      <c r="N38" s="318">
        <v>18</v>
      </c>
      <c r="O38" s="362"/>
      <c r="P38" s="361"/>
      <c r="Q38" s="27"/>
      <c r="R38" s="27"/>
      <c r="S38" s="27"/>
    </row>
    <row r="39" spans="1:19" s="99" customFormat="1" ht="21" hidden="1" customHeight="1" thickBot="1" x14ac:dyDescent="0.3">
      <c r="A39" s="27"/>
      <c r="B39" s="138"/>
      <c r="C39" s="132"/>
      <c r="D39" s="10"/>
      <c r="E39" s="141"/>
      <c r="F39" s="141"/>
      <c r="G39" s="139"/>
      <c r="H39" s="320"/>
      <c r="I39" s="321"/>
      <c r="J39" s="336"/>
      <c r="K39" s="322"/>
      <c r="L39" s="323"/>
      <c r="M39" s="141"/>
      <c r="N39" s="324"/>
      <c r="O39" s="141"/>
      <c r="P39" s="325"/>
      <c r="Q39" s="27"/>
      <c r="R39" s="27"/>
      <c r="S39" s="27"/>
    </row>
    <row r="40" spans="1:19" s="99" customFormat="1" ht="54.75" hidden="1" customHeight="1" x14ac:dyDescent="0.25">
      <c r="A40" s="130"/>
      <c r="B40" s="587" t="s">
        <v>176</v>
      </c>
      <c r="C40" s="585"/>
      <c r="D40" s="585"/>
      <c r="E40" s="585"/>
      <c r="F40" s="586"/>
      <c r="G40" s="186" t="s">
        <v>18</v>
      </c>
      <c r="H40" s="187" t="s">
        <v>103</v>
      </c>
      <c r="I40" s="188" t="s">
        <v>186</v>
      </c>
      <c r="J40" s="335" t="s">
        <v>203</v>
      </c>
      <c r="K40" s="188" t="s">
        <v>253</v>
      </c>
      <c r="L40" s="461" t="s">
        <v>267</v>
      </c>
      <c r="M40" s="188" t="s">
        <v>279</v>
      </c>
      <c r="N40" s="335" t="s">
        <v>307</v>
      </c>
      <c r="O40" s="188"/>
      <c r="P40" s="289"/>
      <c r="Q40" s="131"/>
      <c r="R40" s="27"/>
      <c r="S40" s="27"/>
    </row>
    <row r="41" spans="1:19" ht="21" hidden="1" customHeight="1" x14ac:dyDescent="0.15">
      <c r="B41" s="337" t="s">
        <v>112</v>
      </c>
      <c r="C41" s="277"/>
      <c r="D41" s="277"/>
      <c r="E41" s="277"/>
      <c r="F41" s="277"/>
      <c r="G41" s="278"/>
      <c r="H41" s="468"/>
      <c r="I41" s="468"/>
      <c r="J41" s="468"/>
      <c r="K41" s="468"/>
      <c r="L41" s="468"/>
      <c r="M41" s="466" t="s">
        <v>10</v>
      </c>
      <c r="N41" s="494" t="s">
        <v>10</v>
      </c>
      <c r="O41" s="468"/>
      <c r="P41" s="468"/>
    </row>
    <row r="42" spans="1:19" ht="18.75" hidden="1" x14ac:dyDescent="0.15">
      <c r="B42" s="271" t="s">
        <v>32</v>
      </c>
      <c r="C42" s="275" t="s">
        <v>104</v>
      </c>
      <c r="D42" s="273"/>
      <c r="E42" s="274"/>
      <c r="F42" s="274"/>
      <c r="G42" s="263" t="s">
        <v>21</v>
      </c>
      <c r="H42" s="314">
        <v>37</v>
      </c>
      <c r="I42" s="129">
        <v>37</v>
      </c>
      <c r="J42" s="432"/>
      <c r="K42" s="446">
        <v>38</v>
      </c>
      <c r="L42" s="314">
        <v>37</v>
      </c>
      <c r="M42" s="378">
        <v>37.5</v>
      </c>
      <c r="N42" s="314">
        <v>37</v>
      </c>
      <c r="O42" s="378"/>
      <c r="P42" s="379"/>
    </row>
    <row r="43" spans="1:19" ht="18.75" hidden="1" x14ac:dyDescent="0.15">
      <c r="B43" s="251" t="s">
        <v>33</v>
      </c>
      <c r="C43" s="268" t="s">
        <v>19</v>
      </c>
      <c r="D43" s="243"/>
      <c r="E43" s="248"/>
      <c r="F43" s="248"/>
      <c r="G43" s="261" t="s">
        <v>20</v>
      </c>
      <c r="H43" s="314">
        <v>52</v>
      </c>
      <c r="I43" s="129">
        <v>50</v>
      </c>
      <c r="J43" s="433"/>
      <c r="K43" s="446">
        <v>52</v>
      </c>
      <c r="L43" s="314">
        <v>52</v>
      </c>
      <c r="M43" s="257">
        <v>51</v>
      </c>
      <c r="N43" s="314">
        <v>52</v>
      </c>
      <c r="O43" s="257"/>
      <c r="P43" s="266"/>
    </row>
    <row r="44" spans="1:19" ht="18.75" hidden="1" x14ac:dyDescent="0.15">
      <c r="B44" s="251" t="s">
        <v>34</v>
      </c>
      <c r="C44" s="268" t="s">
        <v>105</v>
      </c>
      <c r="D44" s="243"/>
      <c r="E44" s="248"/>
      <c r="F44" s="248"/>
      <c r="G44" s="261" t="s">
        <v>20</v>
      </c>
      <c r="H44" s="314">
        <v>46</v>
      </c>
      <c r="I44" s="129">
        <v>45</v>
      </c>
      <c r="J44" s="433"/>
      <c r="K44" s="446">
        <v>47</v>
      </c>
      <c r="L44" s="314">
        <v>46</v>
      </c>
      <c r="M44" s="257">
        <v>46</v>
      </c>
      <c r="N44" s="314">
        <v>46</v>
      </c>
      <c r="O44" s="257"/>
      <c r="P44" s="266"/>
    </row>
    <row r="45" spans="1:19" ht="19.5" hidden="1" x14ac:dyDescent="0.15">
      <c r="B45" s="409" t="s">
        <v>169</v>
      </c>
      <c r="C45" s="410" t="s">
        <v>170</v>
      </c>
      <c r="D45" s="411"/>
      <c r="E45" s="412"/>
      <c r="F45" s="412"/>
      <c r="G45" s="263" t="s">
        <v>20</v>
      </c>
      <c r="H45" s="318">
        <v>52</v>
      </c>
      <c r="I45" s="129">
        <v>52</v>
      </c>
      <c r="J45" s="433"/>
      <c r="K45" s="446">
        <v>53</v>
      </c>
      <c r="L45" s="318">
        <v>52</v>
      </c>
      <c r="M45" s="257">
        <v>52</v>
      </c>
      <c r="N45" s="318">
        <v>52</v>
      </c>
      <c r="O45" s="257"/>
      <c r="P45" s="266"/>
    </row>
    <row r="46" spans="1:19" ht="19.5" hidden="1" x14ac:dyDescent="0.15">
      <c r="B46" s="407" t="s">
        <v>35</v>
      </c>
      <c r="C46" s="590" t="s">
        <v>171</v>
      </c>
      <c r="D46" s="591"/>
      <c r="E46" s="591"/>
      <c r="F46" s="592"/>
      <c r="G46" s="261" t="s">
        <v>20</v>
      </c>
      <c r="H46" s="318">
        <v>58</v>
      </c>
      <c r="I46" s="129">
        <v>56</v>
      </c>
      <c r="J46" s="433"/>
      <c r="K46" s="446">
        <v>58</v>
      </c>
      <c r="L46" s="318">
        <v>58</v>
      </c>
      <c r="M46" s="257">
        <v>57</v>
      </c>
      <c r="N46" s="318">
        <v>58</v>
      </c>
      <c r="O46" s="257"/>
      <c r="P46" s="266"/>
    </row>
    <row r="47" spans="1:19" ht="18.75" hidden="1" x14ac:dyDescent="0.15">
      <c r="B47" s="255" t="s">
        <v>74</v>
      </c>
      <c r="C47" s="287" t="s">
        <v>76</v>
      </c>
      <c r="D47" s="279"/>
      <c r="E47" s="280"/>
      <c r="F47" s="281"/>
      <c r="G47" s="263" t="s">
        <v>20</v>
      </c>
      <c r="H47" s="318">
        <v>76</v>
      </c>
      <c r="I47" s="129">
        <v>74</v>
      </c>
      <c r="J47" s="319"/>
      <c r="K47" s="446">
        <v>76</v>
      </c>
      <c r="L47" s="318">
        <v>76</v>
      </c>
      <c r="M47" s="257">
        <v>74</v>
      </c>
      <c r="N47" s="318">
        <v>74</v>
      </c>
      <c r="O47" s="257"/>
      <c r="P47" s="266"/>
    </row>
    <row r="48" spans="1:19" ht="18.75" hidden="1" x14ac:dyDescent="0.15">
      <c r="B48" s="282" t="s">
        <v>30</v>
      </c>
      <c r="C48" s="283" t="s">
        <v>36</v>
      </c>
      <c r="D48" s="280"/>
      <c r="E48" s="280"/>
      <c r="F48" s="281"/>
      <c r="G48" s="263" t="s">
        <v>77</v>
      </c>
      <c r="H48" s="314">
        <v>12</v>
      </c>
      <c r="I48" s="256">
        <v>12</v>
      </c>
      <c r="J48" s="319"/>
      <c r="K48" s="446">
        <v>12</v>
      </c>
      <c r="L48" s="314">
        <v>12</v>
      </c>
      <c r="M48" s="257">
        <v>11.7</v>
      </c>
      <c r="N48" s="314">
        <v>12</v>
      </c>
      <c r="O48" s="257"/>
      <c r="P48" s="266"/>
    </row>
    <row r="49" spans="2:16" ht="18.75" hidden="1" x14ac:dyDescent="0.15">
      <c r="B49" s="282" t="s">
        <v>98</v>
      </c>
      <c r="C49" s="283" t="s">
        <v>106</v>
      </c>
      <c r="D49" s="280"/>
      <c r="E49" s="280"/>
      <c r="F49" s="280"/>
      <c r="G49" s="263" t="s">
        <v>77</v>
      </c>
      <c r="H49" s="314">
        <v>22</v>
      </c>
      <c r="I49" s="367">
        <v>22</v>
      </c>
      <c r="J49" s="434"/>
      <c r="K49" s="447">
        <v>22</v>
      </c>
      <c r="L49" s="314">
        <v>22</v>
      </c>
      <c r="M49" s="368">
        <v>22</v>
      </c>
      <c r="N49" s="314">
        <v>22</v>
      </c>
      <c r="O49" s="368"/>
      <c r="P49" s="266"/>
    </row>
    <row r="50" spans="2:16" ht="18.75" hidden="1" x14ac:dyDescent="0.15">
      <c r="B50" s="255" t="s">
        <v>37</v>
      </c>
      <c r="C50" s="386" t="s">
        <v>24</v>
      </c>
      <c r="D50" s="387"/>
      <c r="E50" s="388"/>
      <c r="F50" s="388"/>
      <c r="G50" s="263" t="s">
        <v>21</v>
      </c>
      <c r="H50" s="314">
        <v>19</v>
      </c>
      <c r="I50" s="254">
        <v>19</v>
      </c>
      <c r="J50" s="433"/>
      <c r="K50" s="447">
        <v>19.5</v>
      </c>
      <c r="L50" s="314">
        <v>19</v>
      </c>
      <c r="M50" s="245">
        <v>19</v>
      </c>
      <c r="N50" s="314">
        <v>19</v>
      </c>
      <c r="O50" s="245"/>
      <c r="P50" s="267"/>
    </row>
    <row r="51" spans="2:16" ht="18.75" hidden="1" x14ac:dyDescent="0.15">
      <c r="B51" s="255" t="s">
        <v>38</v>
      </c>
      <c r="C51" s="386" t="s">
        <v>109</v>
      </c>
      <c r="D51" s="387"/>
      <c r="E51" s="388"/>
      <c r="F51" s="388"/>
      <c r="G51" s="263" t="s">
        <v>21</v>
      </c>
      <c r="H51" s="314">
        <v>16</v>
      </c>
      <c r="I51" s="254">
        <v>16</v>
      </c>
      <c r="J51" s="433"/>
      <c r="K51" s="458">
        <v>16.5</v>
      </c>
      <c r="L51" s="314">
        <v>16</v>
      </c>
      <c r="M51" s="245">
        <v>16</v>
      </c>
      <c r="N51" s="314">
        <v>16</v>
      </c>
      <c r="O51" s="245"/>
      <c r="P51" s="267"/>
    </row>
    <row r="52" spans="2:16" ht="18.75" hidden="1" x14ac:dyDescent="0.15">
      <c r="B52" s="255" t="s">
        <v>39</v>
      </c>
      <c r="C52" s="386" t="s">
        <v>78</v>
      </c>
      <c r="D52" s="387"/>
      <c r="E52" s="388"/>
      <c r="F52" s="388"/>
      <c r="G52" s="263" t="s">
        <v>21</v>
      </c>
      <c r="H52" s="314">
        <v>10</v>
      </c>
      <c r="I52" s="254">
        <v>10</v>
      </c>
      <c r="J52" s="433"/>
      <c r="K52" s="447">
        <v>10</v>
      </c>
      <c r="L52" s="314">
        <v>10</v>
      </c>
      <c r="M52" s="245">
        <v>10</v>
      </c>
      <c r="N52" s="314">
        <v>10</v>
      </c>
      <c r="O52" s="245"/>
      <c r="P52" s="267"/>
    </row>
    <row r="53" spans="2:16" ht="18.75" hidden="1" x14ac:dyDescent="0.15">
      <c r="B53" s="255" t="s">
        <v>40</v>
      </c>
      <c r="C53" s="386" t="s">
        <v>79</v>
      </c>
      <c r="D53" s="387"/>
      <c r="E53" s="388"/>
      <c r="F53" s="388"/>
      <c r="G53" s="263" t="s">
        <v>21</v>
      </c>
      <c r="H53" s="314">
        <v>13</v>
      </c>
      <c r="I53" s="369">
        <v>13</v>
      </c>
      <c r="J53" s="435"/>
      <c r="K53" s="456">
        <v>13</v>
      </c>
      <c r="L53" s="314">
        <v>13</v>
      </c>
      <c r="M53" s="369">
        <v>13</v>
      </c>
      <c r="N53" s="314">
        <v>13</v>
      </c>
      <c r="O53" s="369"/>
      <c r="P53" s="370"/>
    </row>
    <row r="54" spans="2:16" ht="18.75" hidden="1" x14ac:dyDescent="0.15">
      <c r="B54" s="282" t="s">
        <v>41</v>
      </c>
      <c r="C54" s="284" t="s">
        <v>42</v>
      </c>
      <c r="D54" s="285"/>
      <c r="E54" s="286"/>
      <c r="F54" s="286"/>
      <c r="G54" s="263" t="s">
        <v>20</v>
      </c>
      <c r="H54" s="314">
        <v>63</v>
      </c>
      <c r="I54" s="256">
        <v>60</v>
      </c>
      <c r="J54" s="319">
        <v>63</v>
      </c>
      <c r="K54" s="456">
        <v>63</v>
      </c>
      <c r="L54" s="314">
        <v>63</v>
      </c>
      <c r="M54" s="257">
        <v>63</v>
      </c>
      <c r="N54" s="314">
        <v>63</v>
      </c>
      <c r="O54" s="257"/>
      <c r="P54" s="266"/>
    </row>
    <row r="55" spans="2:16" ht="21" hidden="1" x14ac:dyDescent="0.15">
      <c r="B55" s="264" t="s">
        <v>26</v>
      </c>
      <c r="C55" s="244"/>
      <c r="D55" s="244"/>
      <c r="E55" s="244"/>
      <c r="F55" s="244"/>
      <c r="G55" s="260"/>
      <c r="H55" s="270"/>
      <c r="I55" s="258"/>
      <c r="J55" s="431"/>
      <c r="K55" s="459"/>
      <c r="L55" s="258"/>
      <c r="M55" s="262"/>
      <c r="N55" s="258"/>
      <c r="O55" s="371"/>
      <c r="P55" s="372"/>
    </row>
    <row r="56" spans="2:16" ht="18.75" hidden="1" x14ac:dyDescent="0.15">
      <c r="B56" s="271" t="s">
        <v>43</v>
      </c>
      <c r="C56" s="272" t="s">
        <v>108</v>
      </c>
      <c r="D56" s="273"/>
      <c r="E56" s="274"/>
      <c r="F56" s="274"/>
      <c r="G56" s="263" t="s">
        <v>21</v>
      </c>
      <c r="H56" s="314">
        <v>39</v>
      </c>
      <c r="I56" s="256">
        <v>39</v>
      </c>
      <c r="J56" s="319"/>
      <c r="K56" s="456">
        <v>39</v>
      </c>
      <c r="L56" s="314">
        <v>39</v>
      </c>
      <c r="M56" s="257">
        <v>38</v>
      </c>
      <c r="N56" s="314">
        <v>39</v>
      </c>
      <c r="O56" s="257"/>
      <c r="P56" s="266"/>
    </row>
    <row r="57" spans="2:16" ht="18.75" hidden="1" x14ac:dyDescent="0.15">
      <c r="B57" s="339" t="s">
        <v>9</v>
      </c>
      <c r="C57" s="340" t="s">
        <v>22</v>
      </c>
      <c r="D57" s="285"/>
      <c r="E57" s="286"/>
      <c r="F57" s="286"/>
      <c r="G57" s="263" t="s">
        <v>20</v>
      </c>
      <c r="H57" s="314">
        <v>77</v>
      </c>
      <c r="I57" s="256">
        <v>74</v>
      </c>
      <c r="J57" s="319"/>
      <c r="K57" s="456">
        <v>74</v>
      </c>
      <c r="L57" s="314">
        <v>74</v>
      </c>
      <c r="M57" s="257">
        <v>73</v>
      </c>
      <c r="N57" s="314">
        <v>74</v>
      </c>
      <c r="O57" s="257"/>
      <c r="P57" s="266"/>
    </row>
    <row r="58" spans="2:16" ht="21" hidden="1" x14ac:dyDescent="0.15">
      <c r="B58" s="264" t="s">
        <v>27</v>
      </c>
      <c r="C58" s="244"/>
      <c r="D58" s="244"/>
      <c r="E58" s="244"/>
      <c r="F58" s="244"/>
      <c r="G58" s="260"/>
      <c r="H58" s="270"/>
      <c r="I58" s="258"/>
      <c r="J58" s="431"/>
      <c r="K58" s="459"/>
      <c r="L58" s="258"/>
      <c r="M58" s="262"/>
      <c r="N58" s="258"/>
      <c r="O58" s="371"/>
      <c r="P58" s="372"/>
    </row>
    <row r="59" spans="2:16" ht="18.75" hidden="1" x14ac:dyDescent="0.15">
      <c r="B59" s="247" t="s">
        <v>70</v>
      </c>
      <c r="C59" s="249" t="s">
        <v>71</v>
      </c>
      <c r="D59" s="259"/>
      <c r="E59" s="250"/>
      <c r="F59" s="250"/>
      <c r="G59" s="261" t="s">
        <v>20</v>
      </c>
      <c r="H59" s="366">
        <v>18.5</v>
      </c>
      <c r="I59" s="254">
        <v>19.5</v>
      </c>
      <c r="J59" s="433"/>
      <c r="K59" s="457">
        <v>19</v>
      </c>
      <c r="L59" s="366">
        <v>19</v>
      </c>
      <c r="M59" s="257">
        <v>19</v>
      </c>
      <c r="N59" s="463">
        <v>20</v>
      </c>
      <c r="O59" s="257"/>
      <c r="P59" s="266"/>
    </row>
    <row r="60" spans="2:16" ht="18.75" hidden="1" x14ac:dyDescent="0.15">
      <c r="B60" s="247" t="s">
        <v>72</v>
      </c>
      <c r="C60" s="249" t="s">
        <v>73</v>
      </c>
      <c r="D60" s="259"/>
      <c r="E60" s="250"/>
      <c r="F60" s="250"/>
      <c r="G60" s="261" t="s">
        <v>20</v>
      </c>
      <c r="H60" s="366">
        <v>8.5</v>
      </c>
      <c r="I60" s="254">
        <v>8</v>
      </c>
      <c r="J60" s="433">
        <v>9</v>
      </c>
      <c r="K60" s="457">
        <v>9</v>
      </c>
      <c r="L60" s="366">
        <v>9</v>
      </c>
      <c r="M60" s="257">
        <v>9</v>
      </c>
      <c r="N60" s="463">
        <v>9.5</v>
      </c>
      <c r="O60" s="257"/>
      <c r="P60" s="266"/>
    </row>
    <row r="61" spans="2:16" ht="18.75" hidden="1" x14ac:dyDescent="0.15">
      <c r="B61" s="247" t="s">
        <v>44</v>
      </c>
      <c r="C61" s="249" t="s">
        <v>97</v>
      </c>
      <c r="D61" s="259"/>
      <c r="E61" s="250"/>
      <c r="F61" s="250"/>
      <c r="G61" s="261" t="s">
        <v>20</v>
      </c>
      <c r="H61" s="366">
        <v>47</v>
      </c>
      <c r="I61" s="254">
        <v>47</v>
      </c>
      <c r="J61" s="433"/>
      <c r="K61" s="457">
        <v>50</v>
      </c>
      <c r="L61" s="366">
        <v>50</v>
      </c>
      <c r="M61" s="245">
        <v>49</v>
      </c>
      <c r="N61" s="463">
        <v>52</v>
      </c>
      <c r="O61" s="245"/>
      <c r="P61" s="267"/>
    </row>
    <row r="62" spans="2:16" ht="18.75" hidden="1" x14ac:dyDescent="0.15">
      <c r="B62" s="265" t="s">
        <v>45</v>
      </c>
      <c r="C62" s="246" t="s">
        <v>31</v>
      </c>
      <c r="D62" s="252"/>
      <c r="E62" s="253"/>
      <c r="F62" s="253"/>
      <c r="G62" s="261" t="s">
        <v>21</v>
      </c>
      <c r="H62" s="366">
        <v>7</v>
      </c>
      <c r="I62" s="369">
        <v>7</v>
      </c>
      <c r="J62" s="435"/>
      <c r="K62" s="457">
        <v>6.5</v>
      </c>
      <c r="L62" s="366">
        <v>7</v>
      </c>
      <c r="M62" s="369">
        <v>7</v>
      </c>
      <c r="N62" s="463">
        <v>8</v>
      </c>
      <c r="O62" s="369"/>
      <c r="P62" s="370"/>
    </row>
    <row r="63" spans="2:16" ht="21" hidden="1" x14ac:dyDescent="0.15">
      <c r="B63" s="264" t="s">
        <v>28</v>
      </c>
      <c r="C63" s="244"/>
      <c r="D63" s="244"/>
      <c r="E63" s="244"/>
      <c r="F63" s="244"/>
      <c r="G63" s="260"/>
      <c r="H63" s="270"/>
      <c r="I63" s="258"/>
      <c r="J63" s="431"/>
      <c r="K63" s="459"/>
      <c r="L63" s="258"/>
      <c r="M63" s="262"/>
      <c r="N63" s="258"/>
      <c r="O63" s="371"/>
      <c r="P63" s="372"/>
    </row>
    <row r="64" spans="2:16" ht="18.75" hidden="1" x14ac:dyDescent="0.15">
      <c r="B64" s="247" t="s">
        <v>257</v>
      </c>
      <c r="C64" s="269" t="s">
        <v>258</v>
      </c>
      <c r="D64" s="243"/>
      <c r="E64" s="248"/>
      <c r="F64" s="248"/>
      <c r="G64" s="261" t="s">
        <v>21</v>
      </c>
      <c r="H64" s="366"/>
      <c r="I64" s="254"/>
      <c r="J64" s="433"/>
      <c r="K64" s="457">
        <v>48</v>
      </c>
      <c r="L64" s="462">
        <v>46</v>
      </c>
      <c r="M64" s="245">
        <v>45</v>
      </c>
      <c r="N64" s="498">
        <v>46</v>
      </c>
      <c r="O64" s="245"/>
      <c r="P64" s="267"/>
    </row>
    <row r="65" spans="1:16" ht="18.75" hidden="1" x14ac:dyDescent="0.15">
      <c r="B65" s="247" t="s">
        <v>46</v>
      </c>
      <c r="C65" s="269" t="s">
        <v>90</v>
      </c>
      <c r="D65" s="243"/>
      <c r="E65" s="248"/>
      <c r="F65" s="248"/>
      <c r="G65" s="261" t="s">
        <v>21</v>
      </c>
      <c r="H65" s="366">
        <v>25</v>
      </c>
      <c r="I65" s="254">
        <v>24</v>
      </c>
      <c r="J65" s="433"/>
      <c r="K65" s="457">
        <v>25</v>
      </c>
      <c r="L65" s="463">
        <v>24</v>
      </c>
      <c r="M65" s="245">
        <v>24</v>
      </c>
      <c r="N65" s="314">
        <v>24</v>
      </c>
      <c r="O65" s="245"/>
      <c r="P65" s="267"/>
    </row>
    <row r="66" spans="1:16" ht="18.75" hidden="1" x14ac:dyDescent="0.15">
      <c r="B66" s="265" t="s">
        <v>95</v>
      </c>
      <c r="C66" s="246" t="s">
        <v>96</v>
      </c>
      <c r="D66" s="252"/>
      <c r="E66" s="253"/>
      <c r="F66" s="253"/>
      <c r="G66" s="315" t="s">
        <v>21</v>
      </c>
      <c r="H66" s="366">
        <v>34</v>
      </c>
      <c r="I66" s="254">
        <v>34</v>
      </c>
      <c r="J66" s="433">
        <v>35</v>
      </c>
      <c r="K66" s="457">
        <v>34</v>
      </c>
      <c r="L66" s="463">
        <v>35</v>
      </c>
      <c r="M66" s="257">
        <v>35</v>
      </c>
      <c r="N66" s="314">
        <v>35</v>
      </c>
      <c r="O66" s="257"/>
      <c r="P66" s="266"/>
    </row>
    <row r="67" spans="1:16" ht="18.75" hidden="1" x14ac:dyDescent="0.15">
      <c r="B67" s="247" t="s">
        <v>82</v>
      </c>
      <c r="C67" s="268" t="s">
        <v>83</v>
      </c>
      <c r="D67" s="243"/>
      <c r="E67" s="248"/>
      <c r="F67" s="316"/>
      <c r="G67" s="261" t="s">
        <v>21</v>
      </c>
      <c r="H67" s="366">
        <v>35</v>
      </c>
      <c r="I67" s="254">
        <v>33</v>
      </c>
      <c r="J67" s="433">
        <v>35</v>
      </c>
      <c r="K67" s="457">
        <v>34</v>
      </c>
      <c r="L67" s="366">
        <v>35</v>
      </c>
      <c r="M67" s="257">
        <v>34.5</v>
      </c>
      <c r="N67" s="366">
        <v>35</v>
      </c>
      <c r="O67" s="257"/>
      <c r="P67" s="266"/>
    </row>
    <row r="68" spans="1:16" ht="21" hidden="1" x14ac:dyDescent="0.15">
      <c r="B68" s="341" t="s">
        <v>84</v>
      </c>
      <c r="C68" s="342"/>
      <c r="D68" s="342"/>
      <c r="E68" s="342"/>
      <c r="F68" s="342"/>
      <c r="G68" s="276"/>
      <c r="H68" s="270"/>
      <c r="I68" s="258"/>
      <c r="J68" s="431"/>
      <c r="K68" s="459"/>
      <c r="L68" s="258"/>
      <c r="M68" s="262"/>
      <c r="N68" s="258"/>
      <c r="O68" s="373"/>
      <c r="P68" s="374"/>
    </row>
    <row r="69" spans="1:16" ht="18.75" hidden="1" x14ac:dyDescent="0.15">
      <c r="B69" s="271" t="s">
        <v>85</v>
      </c>
      <c r="C69" s="272" t="s">
        <v>86</v>
      </c>
      <c r="D69" s="273"/>
      <c r="E69" s="274"/>
      <c r="F69" s="274"/>
      <c r="G69" s="263" t="s">
        <v>21</v>
      </c>
      <c r="H69" s="314">
        <v>76</v>
      </c>
      <c r="I69" s="256">
        <v>74</v>
      </c>
      <c r="J69" s="319"/>
      <c r="K69" s="456">
        <v>74</v>
      </c>
      <c r="L69" s="314">
        <v>74</v>
      </c>
      <c r="M69" s="257">
        <v>74</v>
      </c>
      <c r="N69" s="314">
        <v>74</v>
      </c>
      <c r="O69" s="257"/>
      <c r="P69" s="266"/>
    </row>
    <row r="70" spans="1:16" ht="18.75" hidden="1" x14ac:dyDescent="0.15">
      <c r="B70" s="247" t="s">
        <v>87</v>
      </c>
      <c r="C70" s="249" t="s">
        <v>254</v>
      </c>
      <c r="D70" s="259"/>
      <c r="E70" s="250"/>
      <c r="F70" s="250"/>
      <c r="G70" s="261" t="s">
        <v>21</v>
      </c>
      <c r="H70" s="314">
        <v>17</v>
      </c>
      <c r="I70" s="375">
        <v>16</v>
      </c>
      <c r="J70" s="408"/>
      <c r="K70" s="456">
        <v>16</v>
      </c>
      <c r="L70" s="314">
        <v>17</v>
      </c>
      <c r="M70" s="376">
        <v>17</v>
      </c>
      <c r="N70" s="314">
        <v>17</v>
      </c>
      <c r="O70" s="375"/>
      <c r="P70" s="377"/>
    </row>
    <row r="71" spans="1:16" ht="20.25" hidden="1" customHeight="1" x14ac:dyDescent="0.15">
      <c r="B71" s="28"/>
      <c r="C71" s="28"/>
      <c r="D71" s="28"/>
      <c r="E71" s="28"/>
      <c r="F71" s="28"/>
      <c r="G71" s="28"/>
      <c r="H71" s="28"/>
      <c r="I71" s="102"/>
      <c r="J71" s="290"/>
      <c r="K71" s="291"/>
      <c r="L71" s="292"/>
      <c r="M71" s="28"/>
      <c r="N71" s="28"/>
      <c r="O71" s="28"/>
      <c r="P71" s="28"/>
    </row>
    <row r="72" spans="1:16" s="209" customFormat="1" ht="19.5" hidden="1" x14ac:dyDescent="0.3">
      <c r="B72" s="427" t="s">
        <v>173</v>
      </c>
      <c r="C72" s="428"/>
      <c r="D72" s="428"/>
      <c r="E72" s="428"/>
      <c r="F72" s="428"/>
      <c r="G72" s="428"/>
      <c r="H72" s="428"/>
      <c r="I72" s="428"/>
      <c r="J72" s="428"/>
      <c r="K72" s="429"/>
      <c r="L72" s="428"/>
      <c r="M72" s="428"/>
      <c r="N72" s="428"/>
      <c r="O72" s="428"/>
      <c r="P72" s="428"/>
    </row>
    <row r="73" spans="1:16" s="209" customFormat="1" ht="19.5" hidden="1" x14ac:dyDescent="0.3">
      <c r="B73" s="430" t="s">
        <v>174</v>
      </c>
      <c r="C73" s="208"/>
      <c r="D73" s="208"/>
      <c r="E73" s="208"/>
      <c r="F73" s="208"/>
      <c r="G73" s="208"/>
      <c r="H73" s="208"/>
      <c r="I73" s="208"/>
      <c r="J73" s="208"/>
      <c r="K73" s="293"/>
      <c r="L73" s="208"/>
      <c r="M73" s="208"/>
      <c r="N73" s="208"/>
      <c r="O73" s="208"/>
      <c r="P73" s="208"/>
    </row>
    <row r="74" spans="1:16" s="240" customFormat="1" ht="20.25" hidden="1" customHeight="1" x14ac:dyDescent="0.15">
      <c r="A74" s="237"/>
      <c r="B74" s="239" t="s">
        <v>175</v>
      </c>
      <c r="C74" s="238"/>
      <c r="D74" s="238"/>
      <c r="E74" s="238"/>
      <c r="F74" s="238"/>
      <c r="G74" s="238"/>
      <c r="H74" s="238"/>
      <c r="I74" s="238"/>
      <c r="J74" s="238"/>
      <c r="K74" s="239"/>
      <c r="L74" s="238"/>
      <c r="M74" s="238"/>
      <c r="N74" s="238"/>
      <c r="O74" s="238"/>
      <c r="P74" s="238"/>
    </row>
    <row r="75" spans="1:16" ht="18.75" hidden="1" customHeight="1" x14ac:dyDescent="0.15">
      <c r="B75" s="28"/>
      <c r="C75" s="28"/>
      <c r="D75" s="28"/>
      <c r="E75" s="28"/>
      <c r="F75" s="28"/>
      <c r="G75" s="28"/>
      <c r="H75" s="290"/>
      <c r="I75" s="290"/>
      <c r="J75" s="290"/>
      <c r="K75" s="291"/>
      <c r="L75" s="292"/>
      <c r="M75" s="28"/>
      <c r="N75" s="28"/>
      <c r="O75" s="28"/>
      <c r="P75" s="28"/>
    </row>
    <row r="76" spans="1:16" s="209" customFormat="1" ht="19.5" hidden="1" x14ac:dyDescent="0.3">
      <c r="B76" s="427" t="s">
        <v>187</v>
      </c>
      <c r="C76" s="428"/>
      <c r="D76" s="428"/>
      <c r="E76" s="428"/>
      <c r="F76" s="428"/>
      <c r="G76" s="428"/>
      <c r="H76" s="428"/>
      <c r="I76" s="428"/>
      <c r="J76" s="428"/>
      <c r="K76" s="429"/>
      <c r="L76" s="428"/>
      <c r="M76" s="428"/>
      <c r="N76" s="428"/>
      <c r="O76" s="428"/>
      <c r="P76" s="428"/>
    </row>
    <row r="77" spans="1:16" s="209" customFormat="1" ht="19.5" hidden="1" x14ac:dyDescent="0.3">
      <c r="B77" s="439" t="s">
        <v>99</v>
      </c>
      <c r="C77" s="208"/>
      <c r="D77" s="208"/>
      <c r="E77" s="208"/>
      <c r="F77" s="208"/>
      <c r="G77" s="208"/>
      <c r="H77" s="208"/>
      <c r="I77" s="208"/>
      <c r="J77" s="208"/>
      <c r="K77" s="293"/>
      <c r="L77" s="208"/>
      <c r="M77" s="208"/>
      <c r="N77" s="208"/>
      <c r="O77" s="208"/>
      <c r="P77" s="208"/>
    </row>
    <row r="78" spans="1:16" s="209" customFormat="1" ht="19.5" hidden="1" x14ac:dyDescent="0.3">
      <c r="B78" s="430" t="s">
        <v>189</v>
      </c>
      <c r="C78" s="208"/>
      <c r="D78" s="208"/>
      <c r="E78" s="208"/>
      <c r="F78" s="208"/>
      <c r="G78" s="208"/>
      <c r="H78" s="208"/>
      <c r="I78" s="208"/>
      <c r="J78" s="208"/>
      <c r="K78" s="293"/>
      <c r="L78" s="208"/>
      <c r="M78" s="208"/>
      <c r="N78" s="208"/>
      <c r="O78" s="208"/>
      <c r="P78" s="208"/>
    </row>
    <row r="79" spans="1:16" s="240" customFormat="1" ht="20.25" hidden="1" customHeight="1" x14ac:dyDescent="0.15">
      <c r="A79" s="237"/>
      <c r="B79" s="238" t="s">
        <v>201</v>
      </c>
      <c r="C79" s="238"/>
      <c r="D79" s="238"/>
      <c r="E79" s="238"/>
      <c r="F79" s="238"/>
      <c r="G79" s="238"/>
      <c r="H79" s="238"/>
      <c r="I79" s="238"/>
      <c r="J79" s="238"/>
      <c r="K79" s="239"/>
      <c r="L79" s="238"/>
      <c r="M79" s="238"/>
      <c r="N79" s="238"/>
      <c r="O79" s="238"/>
      <c r="P79" s="238"/>
    </row>
    <row r="80" spans="1:16" s="209" customFormat="1" ht="19.5" hidden="1" x14ac:dyDescent="0.3">
      <c r="B80" s="430" t="s">
        <v>214</v>
      </c>
      <c r="C80" s="208"/>
      <c r="D80" s="208"/>
      <c r="E80" s="208"/>
      <c r="F80" s="208"/>
      <c r="G80" s="208"/>
      <c r="H80" s="208"/>
      <c r="I80" s="208"/>
      <c r="J80" s="208"/>
      <c r="K80" s="293"/>
      <c r="L80" s="208"/>
      <c r="M80" s="208"/>
      <c r="N80" s="208"/>
      <c r="O80" s="208"/>
      <c r="P80" s="208"/>
    </row>
    <row r="81" spans="2:16" s="209" customFormat="1" ht="19.5" hidden="1" x14ac:dyDescent="0.3">
      <c r="B81" s="430" t="s">
        <v>215</v>
      </c>
      <c r="C81" s="208"/>
      <c r="D81" s="208"/>
      <c r="E81" s="208"/>
      <c r="F81" s="208"/>
      <c r="G81" s="208"/>
      <c r="H81" s="208"/>
      <c r="I81" s="208"/>
      <c r="J81" s="208"/>
      <c r="K81" s="293"/>
      <c r="L81" s="208"/>
      <c r="M81" s="208"/>
      <c r="N81" s="208"/>
      <c r="O81" s="208"/>
      <c r="P81" s="208"/>
    </row>
    <row r="82" spans="2:16" s="209" customFormat="1" ht="19.5" hidden="1" x14ac:dyDescent="0.3">
      <c r="B82" s="430" t="s">
        <v>202</v>
      </c>
      <c r="C82" s="208"/>
      <c r="D82" s="208"/>
      <c r="E82" s="208"/>
      <c r="F82" s="208"/>
      <c r="G82" s="208"/>
      <c r="H82" s="208"/>
      <c r="I82" s="208"/>
      <c r="J82" s="208"/>
      <c r="K82" s="293"/>
      <c r="L82" s="208"/>
      <c r="M82" s="208"/>
      <c r="N82" s="208"/>
      <c r="O82" s="208"/>
      <c r="P82" s="208"/>
    </row>
    <row r="83" spans="2:16" s="209" customFormat="1" ht="19.5" hidden="1" x14ac:dyDescent="0.3">
      <c r="B83" s="430" t="s">
        <v>204</v>
      </c>
      <c r="C83" s="208"/>
      <c r="D83" s="208"/>
      <c r="E83" s="208"/>
      <c r="F83" s="208"/>
      <c r="G83" s="208"/>
      <c r="H83" s="208"/>
      <c r="I83" s="208"/>
      <c r="J83" s="208"/>
      <c r="K83" s="293"/>
      <c r="L83" s="208"/>
      <c r="M83" s="208"/>
      <c r="N83" s="208"/>
      <c r="O83" s="208"/>
      <c r="P83" s="208"/>
    </row>
    <row r="84" spans="2:16" s="209" customFormat="1" ht="19.5" hidden="1" x14ac:dyDescent="0.3">
      <c r="B84" s="430" t="s">
        <v>205</v>
      </c>
      <c r="C84" s="208"/>
      <c r="D84" s="208"/>
      <c r="E84" s="208"/>
      <c r="F84" s="208"/>
      <c r="G84" s="208"/>
      <c r="H84" s="208"/>
      <c r="I84" s="208"/>
      <c r="J84" s="208"/>
      <c r="K84" s="293"/>
      <c r="L84" s="208"/>
      <c r="M84" s="208"/>
      <c r="N84" s="208"/>
      <c r="O84" s="208"/>
      <c r="P84" s="208"/>
    </row>
    <row r="85" spans="2:16" s="209" customFormat="1" ht="19.5" hidden="1" x14ac:dyDescent="0.3">
      <c r="B85" s="430" t="s">
        <v>206</v>
      </c>
      <c r="C85" s="208"/>
      <c r="D85" s="208"/>
      <c r="E85" s="208"/>
      <c r="F85" s="208"/>
      <c r="G85" s="208"/>
      <c r="H85" s="208"/>
      <c r="I85" s="208"/>
      <c r="J85" s="208"/>
      <c r="K85" s="293"/>
      <c r="L85" s="208"/>
      <c r="M85" s="208"/>
      <c r="N85" s="208"/>
      <c r="O85" s="208"/>
      <c r="P85" s="208"/>
    </row>
    <row r="86" spans="2:16" s="209" customFormat="1" ht="19.5" hidden="1" x14ac:dyDescent="0.3">
      <c r="B86" s="430" t="s">
        <v>212</v>
      </c>
      <c r="C86" s="208"/>
      <c r="D86" s="208"/>
      <c r="E86" s="208"/>
      <c r="F86" s="208"/>
      <c r="G86" s="208"/>
      <c r="H86" s="208"/>
      <c r="I86" s="208"/>
      <c r="J86" s="208"/>
      <c r="K86" s="293"/>
      <c r="L86" s="208"/>
      <c r="M86" s="208"/>
      <c r="N86" s="208"/>
      <c r="O86" s="208"/>
      <c r="P86" s="208"/>
    </row>
    <row r="87" spans="2:16" s="209" customFormat="1" ht="19.5" hidden="1" x14ac:dyDescent="0.3">
      <c r="B87" s="430" t="s">
        <v>207</v>
      </c>
      <c r="C87" s="208"/>
      <c r="D87" s="208"/>
      <c r="E87" s="208"/>
      <c r="F87" s="208"/>
      <c r="G87" s="208"/>
      <c r="H87" s="208"/>
      <c r="I87" s="208"/>
      <c r="J87" s="208"/>
      <c r="K87" s="293"/>
      <c r="L87" s="208"/>
      <c r="M87" s="208"/>
      <c r="N87" s="208"/>
      <c r="O87" s="208"/>
      <c r="P87" s="208"/>
    </row>
    <row r="88" spans="2:16" s="209" customFormat="1" ht="19.5" hidden="1" x14ac:dyDescent="0.3">
      <c r="B88" s="430" t="s">
        <v>208</v>
      </c>
      <c r="C88" s="208"/>
      <c r="D88" s="208"/>
      <c r="E88" s="208"/>
      <c r="F88" s="208"/>
      <c r="G88" s="208"/>
      <c r="H88" s="208"/>
      <c r="I88" s="208"/>
      <c r="J88" s="208"/>
      <c r="K88" s="293"/>
      <c r="L88" s="208"/>
      <c r="M88" s="208"/>
      <c r="N88" s="208"/>
      <c r="O88" s="208"/>
      <c r="P88" s="208"/>
    </row>
    <row r="89" spans="2:16" s="209" customFormat="1" ht="19.5" hidden="1" x14ac:dyDescent="0.3">
      <c r="C89" s="430"/>
      <c r="D89" s="208"/>
      <c r="E89" s="208"/>
      <c r="F89" s="208"/>
      <c r="G89" s="208"/>
      <c r="H89" s="208"/>
      <c r="I89" s="208"/>
      <c r="J89" s="208"/>
      <c r="K89" s="293"/>
      <c r="L89" s="208"/>
      <c r="M89" s="208"/>
      <c r="N89" s="208"/>
      <c r="O89" s="208"/>
      <c r="P89" s="208"/>
    </row>
    <row r="90" spans="2:16" s="209" customFormat="1" ht="19.5" hidden="1" x14ac:dyDescent="0.3">
      <c r="B90" s="439" t="s">
        <v>121</v>
      </c>
      <c r="C90" s="430"/>
      <c r="D90" s="208"/>
      <c r="E90" s="208"/>
      <c r="F90" s="208"/>
      <c r="G90" s="208"/>
      <c r="H90" s="208"/>
      <c r="I90" s="208"/>
      <c r="J90" s="208"/>
      <c r="K90" s="293"/>
      <c r="L90" s="208"/>
      <c r="M90" s="208"/>
      <c r="N90" s="208"/>
      <c r="O90" s="208"/>
      <c r="P90" s="208"/>
    </row>
    <row r="91" spans="2:16" s="209" customFormat="1" ht="19.5" hidden="1" x14ac:dyDescent="0.3">
      <c r="B91" s="430" t="s">
        <v>194</v>
      </c>
      <c r="C91" s="430"/>
      <c r="D91" s="208"/>
      <c r="E91" s="208"/>
      <c r="F91" s="208"/>
      <c r="G91" s="208"/>
      <c r="H91" s="208"/>
      <c r="I91" s="208"/>
      <c r="J91" s="208"/>
      <c r="K91" s="293"/>
      <c r="L91" s="208"/>
      <c r="M91" s="208"/>
      <c r="N91" s="208"/>
      <c r="O91" s="208"/>
      <c r="P91" s="208"/>
    </row>
    <row r="92" spans="2:16" s="209" customFormat="1" ht="19.5" hidden="1" x14ac:dyDescent="0.3">
      <c r="B92" s="430" t="s">
        <v>190</v>
      </c>
      <c r="C92" s="430"/>
      <c r="D92" s="208"/>
      <c r="E92" s="208"/>
      <c r="F92" s="208"/>
      <c r="G92" s="208"/>
      <c r="H92" s="208"/>
      <c r="I92" s="208"/>
      <c r="J92" s="208"/>
      <c r="K92" s="293"/>
      <c r="L92" s="208"/>
      <c r="M92" s="208"/>
      <c r="N92" s="208"/>
      <c r="O92" s="208"/>
      <c r="P92" s="208"/>
    </row>
    <row r="93" spans="2:16" s="209" customFormat="1" ht="19.5" hidden="1" x14ac:dyDescent="0.3">
      <c r="B93" s="430" t="s">
        <v>211</v>
      </c>
      <c r="C93" s="430"/>
      <c r="D93" s="208"/>
      <c r="E93" s="208"/>
      <c r="F93" s="208"/>
      <c r="G93" s="208"/>
      <c r="H93" s="208"/>
      <c r="I93" s="208"/>
      <c r="J93" s="208"/>
      <c r="K93" s="293"/>
      <c r="L93" s="208"/>
      <c r="M93" s="208"/>
      <c r="N93" s="208"/>
      <c r="O93" s="208"/>
      <c r="P93" s="208"/>
    </row>
    <row r="94" spans="2:16" s="209" customFormat="1" ht="19.5" hidden="1" x14ac:dyDescent="0.3">
      <c r="B94" s="430" t="s">
        <v>209</v>
      </c>
      <c r="C94" s="430"/>
      <c r="D94" s="208"/>
      <c r="E94" s="208"/>
      <c r="F94" s="208"/>
      <c r="G94" s="208"/>
      <c r="H94" s="208"/>
      <c r="I94" s="208"/>
      <c r="J94" s="208"/>
      <c r="K94" s="293"/>
      <c r="L94" s="208"/>
      <c r="M94" s="208"/>
      <c r="N94" s="208"/>
      <c r="O94" s="208"/>
      <c r="P94" s="208"/>
    </row>
    <row r="95" spans="2:16" s="209" customFormat="1" ht="19.5" hidden="1" x14ac:dyDescent="0.3">
      <c r="B95" s="430" t="s">
        <v>210</v>
      </c>
      <c r="C95" s="430"/>
      <c r="D95" s="208"/>
      <c r="E95" s="208"/>
      <c r="F95" s="208"/>
      <c r="G95" s="208"/>
      <c r="H95" s="208"/>
      <c r="I95" s="208"/>
      <c r="J95" s="208"/>
      <c r="K95" s="293"/>
      <c r="L95" s="208"/>
      <c r="M95" s="208"/>
      <c r="N95" s="208"/>
      <c r="O95" s="208"/>
      <c r="P95" s="208"/>
    </row>
    <row r="96" spans="2:16" s="209" customFormat="1" ht="19.5" hidden="1" x14ac:dyDescent="0.3">
      <c r="B96" s="430" t="s">
        <v>206</v>
      </c>
      <c r="C96" s="430"/>
      <c r="D96" s="208"/>
      <c r="E96" s="208"/>
      <c r="F96" s="208"/>
      <c r="G96" s="208"/>
      <c r="H96" s="208"/>
      <c r="I96" s="208"/>
      <c r="J96" s="208"/>
      <c r="K96" s="208"/>
      <c r="L96" s="208"/>
      <c r="M96" s="208"/>
      <c r="N96" s="208"/>
      <c r="O96" s="208"/>
      <c r="P96" s="208"/>
    </row>
    <row r="97" spans="2:16" s="209" customFormat="1" ht="19.5" hidden="1" x14ac:dyDescent="0.3">
      <c r="B97" s="430" t="s">
        <v>212</v>
      </c>
      <c r="C97" s="208"/>
      <c r="D97" s="208"/>
      <c r="E97" s="208"/>
      <c r="F97" s="208"/>
      <c r="G97" s="208"/>
      <c r="H97" s="208"/>
      <c r="I97" s="208"/>
      <c r="J97" s="208"/>
      <c r="K97" s="293"/>
      <c r="L97" s="208"/>
      <c r="M97" s="208"/>
      <c r="N97" s="208"/>
      <c r="O97" s="208"/>
      <c r="P97" s="208"/>
    </row>
    <row r="98" spans="2:16" s="209" customFormat="1" ht="19.5" hidden="1" x14ac:dyDescent="0.3">
      <c r="B98" s="430" t="s">
        <v>207</v>
      </c>
      <c r="C98" s="208"/>
      <c r="D98" s="208"/>
      <c r="E98" s="208"/>
      <c r="F98" s="208"/>
      <c r="G98" s="208"/>
      <c r="H98" s="208"/>
      <c r="I98" s="208"/>
      <c r="J98" s="208"/>
      <c r="K98" s="293"/>
      <c r="L98" s="208"/>
      <c r="M98" s="208"/>
      <c r="N98" s="208"/>
      <c r="O98" s="208"/>
      <c r="P98" s="208"/>
    </row>
    <row r="99" spans="2:16" s="209" customFormat="1" ht="19.5" hidden="1" x14ac:dyDescent="0.3">
      <c r="B99" s="430" t="s">
        <v>208</v>
      </c>
      <c r="C99" s="208"/>
      <c r="D99" s="208"/>
      <c r="E99" s="208"/>
      <c r="F99" s="208"/>
      <c r="G99" s="208"/>
      <c r="H99" s="208"/>
      <c r="I99" s="208"/>
      <c r="J99" s="208"/>
      <c r="K99" s="293"/>
      <c r="L99" s="208"/>
      <c r="M99" s="208"/>
      <c r="N99" s="208"/>
      <c r="O99" s="208"/>
      <c r="P99" s="208"/>
    </row>
    <row r="100" spans="2:16" s="209" customFormat="1" ht="25.5" hidden="1" x14ac:dyDescent="0.4">
      <c r="B100" s="440"/>
      <c r="C100" s="430"/>
      <c r="D100" s="208"/>
      <c r="E100" s="208"/>
      <c r="F100" s="208"/>
      <c r="G100" s="208"/>
      <c r="H100" s="208"/>
      <c r="I100" s="208"/>
      <c r="J100" s="208"/>
      <c r="K100" s="293"/>
      <c r="L100" s="208"/>
      <c r="M100" s="208"/>
      <c r="N100" s="208"/>
      <c r="O100" s="208"/>
      <c r="P100" s="208"/>
    </row>
    <row r="101" spans="2:16" s="209" customFormat="1" ht="19.5" hidden="1" x14ac:dyDescent="0.3">
      <c r="B101" s="430" t="s">
        <v>213</v>
      </c>
      <c r="C101" s="430"/>
      <c r="D101" s="208"/>
      <c r="E101" s="208"/>
      <c r="F101" s="208"/>
      <c r="G101" s="208"/>
      <c r="H101" s="208"/>
      <c r="I101" s="208"/>
      <c r="J101" s="208"/>
      <c r="K101" s="293"/>
      <c r="L101" s="208"/>
      <c r="M101" s="208"/>
      <c r="N101" s="208"/>
      <c r="O101" s="208"/>
      <c r="P101" s="208"/>
    </row>
    <row r="102" spans="2:16" ht="19.5" hidden="1" x14ac:dyDescent="0.3">
      <c r="B102" s="295"/>
      <c r="C102" s="294"/>
      <c r="D102" s="28"/>
      <c r="E102" s="28"/>
      <c r="F102" s="28"/>
      <c r="G102" s="28"/>
      <c r="H102" s="290"/>
      <c r="I102" s="290"/>
      <c r="J102" s="290"/>
      <c r="K102" s="291"/>
      <c r="L102" s="292"/>
      <c r="M102" s="28"/>
      <c r="N102" s="28"/>
      <c r="O102" s="28"/>
      <c r="P102" s="28"/>
    </row>
    <row r="103" spans="2:16" s="209" customFormat="1" ht="19.5" hidden="1" x14ac:dyDescent="0.3">
      <c r="B103" s="427" t="s">
        <v>240</v>
      </c>
      <c r="C103" s="428"/>
      <c r="D103" s="428"/>
      <c r="E103" s="428"/>
      <c r="F103" s="428"/>
      <c r="G103" s="428"/>
      <c r="H103" s="428"/>
      <c r="I103" s="428"/>
      <c r="J103" s="428"/>
      <c r="K103" s="429"/>
      <c r="L103" s="428"/>
      <c r="M103" s="428"/>
      <c r="N103" s="428"/>
      <c r="O103" s="428"/>
      <c r="P103" s="428"/>
    </row>
    <row r="104" spans="2:16" s="470" customFormat="1" ht="19.5" hidden="1" x14ac:dyDescent="0.3">
      <c r="B104" s="469" t="s">
        <v>99</v>
      </c>
    </row>
    <row r="105" spans="2:16" s="470" customFormat="1" ht="19.5" hidden="1" x14ac:dyDescent="0.3">
      <c r="B105" s="470" t="s">
        <v>241</v>
      </c>
    </row>
    <row r="106" spans="2:16" s="470" customFormat="1" ht="19.5" hidden="1" x14ac:dyDescent="0.3">
      <c r="B106" s="470" t="s">
        <v>242</v>
      </c>
    </row>
    <row r="107" spans="2:16" s="470" customFormat="1" ht="19.5" hidden="1" x14ac:dyDescent="0.3">
      <c r="B107" s="470" t="s">
        <v>243</v>
      </c>
    </row>
    <row r="108" spans="2:16" s="209" customFormat="1" ht="19.5" hidden="1" x14ac:dyDescent="0.3">
      <c r="B108" s="470" t="s">
        <v>246</v>
      </c>
    </row>
    <row r="109" spans="2:16" s="209" customFormat="1" ht="18.75" hidden="1" x14ac:dyDescent="0.15">
      <c r="B109" s="442"/>
    </row>
    <row r="110" spans="2:16" s="470" customFormat="1" ht="19.5" hidden="1" x14ac:dyDescent="0.3">
      <c r="B110" s="469" t="s">
        <v>121</v>
      </c>
    </row>
    <row r="111" spans="2:16" s="470" customFormat="1" ht="19.5" hidden="1" x14ac:dyDescent="0.3">
      <c r="B111" s="470" t="s">
        <v>244</v>
      </c>
    </row>
    <row r="112" spans="2:16" s="470" customFormat="1" ht="19.5" hidden="1" x14ac:dyDescent="0.3">
      <c r="B112" s="470" t="s">
        <v>245</v>
      </c>
    </row>
    <row r="113" spans="2:16" s="209" customFormat="1" hidden="1" x14ac:dyDescent="0.15">
      <c r="K113" s="471"/>
    </row>
    <row r="114" spans="2:16" s="209" customFormat="1" ht="19.5" hidden="1" x14ac:dyDescent="0.3">
      <c r="B114" s="427" t="s">
        <v>256</v>
      </c>
      <c r="C114" s="428"/>
      <c r="D114" s="428"/>
      <c r="E114" s="428"/>
      <c r="F114" s="428"/>
      <c r="G114" s="428"/>
      <c r="H114" s="428"/>
      <c r="I114" s="428"/>
      <c r="J114" s="428"/>
      <c r="K114" s="429"/>
      <c r="L114" s="428"/>
      <c r="M114" s="428"/>
      <c r="N114" s="428"/>
      <c r="O114" s="428"/>
      <c r="P114" s="428"/>
    </row>
    <row r="115" spans="2:16" s="470" customFormat="1" ht="19.5" hidden="1" x14ac:dyDescent="0.3">
      <c r="B115" s="469" t="s">
        <v>99</v>
      </c>
    </row>
    <row r="116" spans="2:16" s="209" customFormat="1" ht="19.5" hidden="1" x14ac:dyDescent="0.3">
      <c r="B116" s="472" t="s">
        <v>272</v>
      </c>
      <c r="C116" s="473"/>
      <c r="D116" s="473"/>
      <c r="E116" s="473"/>
      <c r="F116" s="473"/>
      <c r="G116" s="473"/>
      <c r="H116" s="473"/>
      <c r="K116" s="471"/>
    </row>
    <row r="117" spans="2:16" s="209" customFormat="1" ht="19.5" hidden="1" x14ac:dyDescent="0.3">
      <c r="B117" s="472" t="s">
        <v>273</v>
      </c>
      <c r="C117" s="473"/>
      <c r="D117" s="473"/>
      <c r="E117" s="473"/>
      <c r="F117" s="473"/>
      <c r="G117" s="473"/>
      <c r="H117" s="473"/>
      <c r="K117" s="471"/>
    </row>
    <row r="118" spans="2:16" s="209" customFormat="1" ht="19.5" hidden="1" x14ac:dyDescent="0.3">
      <c r="B118" s="470" t="s">
        <v>271</v>
      </c>
      <c r="K118" s="471"/>
    </row>
    <row r="119" spans="2:16" s="209" customFormat="1" ht="19.5" hidden="1" x14ac:dyDescent="0.3">
      <c r="B119" s="470" t="s">
        <v>270</v>
      </c>
      <c r="K119" s="471"/>
    </row>
    <row r="120" spans="2:16" s="470" customFormat="1" ht="19.5" hidden="1" x14ac:dyDescent="0.3">
      <c r="B120" s="469"/>
    </row>
    <row r="121" spans="2:16" s="470" customFormat="1" ht="19.5" hidden="1" x14ac:dyDescent="0.3">
      <c r="B121" s="469" t="s">
        <v>121</v>
      </c>
    </row>
    <row r="122" spans="2:16" s="209" customFormat="1" ht="19.5" hidden="1" x14ac:dyDescent="0.3">
      <c r="B122" s="472" t="s">
        <v>276</v>
      </c>
      <c r="C122" s="473"/>
      <c r="D122" s="473"/>
      <c r="E122" s="473"/>
      <c r="F122" s="473"/>
      <c r="G122" s="473"/>
      <c r="H122" s="473"/>
      <c r="K122" s="471"/>
    </row>
    <row r="123" spans="2:16" s="209" customFormat="1" ht="19.5" hidden="1" x14ac:dyDescent="0.3">
      <c r="B123" s="470" t="s">
        <v>255</v>
      </c>
      <c r="K123" s="471"/>
    </row>
    <row r="124" spans="2:16" s="209" customFormat="1" ht="19.5" hidden="1" x14ac:dyDescent="0.3">
      <c r="B124" s="470" t="s">
        <v>259</v>
      </c>
      <c r="K124" s="471"/>
    </row>
    <row r="125" spans="2:16" s="209" customFormat="1" ht="19.5" hidden="1" x14ac:dyDescent="0.3">
      <c r="B125" s="470" t="s">
        <v>268</v>
      </c>
      <c r="K125" s="471"/>
    </row>
    <row r="126" spans="2:16" s="209" customFormat="1" ht="19.5" hidden="1" x14ac:dyDescent="0.3">
      <c r="B126" s="470" t="s">
        <v>269</v>
      </c>
      <c r="K126" s="471"/>
    </row>
    <row r="127" spans="2:16" s="209" customFormat="1" hidden="1" x14ac:dyDescent="0.15">
      <c r="K127" s="471"/>
    </row>
    <row r="128" spans="2:16" s="209" customFormat="1" ht="19.5" hidden="1" x14ac:dyDescent="0.3">
      <c r="B128" s="470" t="s">
        <v>277</v>
      </c>
      <c r="K128" s="471"/>
    </row>
    <row r="129" spans="2:16" s="474" customFormat="1" ht="19.5" hidden="1" x14ac:dyDescent="0.3">
      <c r="H129" s="475"/>
      <c r="I129" s="475"/>
      <c r="J129" s="475"/>
      <c r="K129" s="476"/>
      <c r="L129" s="441"/>
    </row>
    <row r="130" spans="2:16" s="441" customFormat="1" ht="19.5" x14ac:dyDescent="0.3">
      <c r="B130" s="484" t="s">
        <v>290</v>
      </c>
      <c r="C130" s="485"/>
      <c r="D130" s="485"/>
      <c r="E130" s="485"/>
      <c r="F130" s="485"/>
      <c r="G130" s="485"/>
      <c r="H130" s="485"/>
      <c r="I130" s="485"/>
      <c r="J130" s="485"/>
      <c r="K130" s="484"/>
      <c r="L130" s="485"/>
      <c r="M130" s="485"/>
      <c r="N130" s="485"/>
      <c r="O130" s="485"/>
      <c r="P130" s="485"/>
    </row>
    <row r="131" spans="2:16" s="441" customFormat="1" ht="19.5" x14ac:dyDescent="0.3">
      <c r="B131" s="483" t="s">
        <v>288</v>
      </c>
      <c r="K131" s="477"/>
    </row>
    <row r="132" spans="2:16" s="441" customFormat="1" ht="32.25" x14ac:dyDescent="0.45">
      <c r="B132" s="441" t="s">
        <v>289</v>
      </c>
      <c r="K132" s="533" t="s">
        <v>348</v>
      </c>
    </row>
    <row r="133" spans="2:16" s="441" customFormat="1" ht="32.25" x14ac:dyDescent="0.45">
      <c r="K133" s="533" t="s">
        <v>349</v>
      </c>
    </row>
    <row r="134" spans="2:16" s="441" customFormat="1" ht="19.5" x14ac:dyDescent="0.3">
      <c r="B134" s="483" t="s">
        <v>99</v>
      </c>
      <c r="K134" s="477"/>
    </row>
    <row r="135" spans="2:16" s="441" customFormat="1" ht="19.5" x14ac:dyDescent="0.3">
      <c r="B135" s="488" t="s">
        <v>293</v>
      </c>
      <c r="C135" s="488"/>
      <c r="D135" s="488"/>
      <c r="E135" s="488"/>
      <c r="K135" s="477"/>
    </row>
    <row r="136" spans="2:16" s="441" customFormat="1" ht="32.25" x14ac:dyDescent="0.45">
      <c r="B136" s="532" t="s">
        <v>350</v>
      </c>
      <c r="C136" s="531"/>
      <c r="D136" s="531"/>
      <c r="E136" s="531"/>
      <c r="K136" s="477"/>
    </row>
    <row r="137" spans="2:16" s="441" customFormat="1" ht="19.5" x14ac:dyDescent="0.3">
      <c r="B137" s="441" t="s">
        <v>295</v>
      </c>
      <c r="K137" s="477"/>
    </row>
    <row r="138" spans="2:16" s="441" customFormat="1" ht="32.25" x14ac:dyDescent="0.45">
      <c r="B138" s="533" t="s">
        <v>354</v>
      </c>
      <c r="K138" s="477"/>
    </row>
    <row r="139" spans="2:16" s="441" customFormat="1" ht="19.5" x14ac:dyDescent="0.3">
      <c r="B139" s="441" t="s">
        <v>351</v>
      </c>
      <c r="K139" s="477"/>
    </row>
    <row r="140" spans="2:16" s="441" customFormat="1" ht="32.25" x14ac:dyDescent="0.45">
      <c r="B140" s="533" t="s">
        <v>355</v>
      </c>
      <c r="K140" s="477"/>
    </row>
    <row r="141" spans="2:16" s="441" customFormat="1" ht="19.5" x14ac:dyDescent="0.3">
      <c r="B141" s="441" t="s">
        <v>352</v>
      </c>
      <c r="K141" s="477"/>
    </row>
    <row r="142" spans="2:16" s="441" customFormat="1" ht="32.25" x14ac:dyDescent="0.45">
      <c r="B142" s="533" t="s">
        <v>356</v>
      </c>
      <c r="K142" s="477"/>
    </row>
    <row r="143" spans="2:16" s="441" customFormat="1" ht="19.5" x14ac:dyDescent="0.3">
      <c r="B143" s="441" t="s">
        <v>353</v>
      </c>
      <c r="K143" s="477"/>
    </row>
    <row r="144" spans="2:16" s="441" customFormat="1" ht="32.25" x14ac:dyDescent="0.45">
      <c r="B144" s="533" t="s">
        <v>358</v>
      </c>
      <c r="K144" s="477"/>
    </row>
    <row r="145" spans="2:15" s="441" customFormat="1" ht="19.5" x14ac:dyDescent="0.3">
      <c r="B145" s="441" t="s">
        <v>294</v>
      </c>
      <c r="K145" s="477"/>
    </row>
    <row r="146" spans="2:15" s="441" customFormat="1" ht="32.25" x14ac:dyDescent="0.45">
      <c r="B146" s="533" t="s">
        <v>357</v>
      </c>
      <c r="K146" s="477"/>
    </row>
    <row r="147" spans="2:15" s="474" customFormat="1" ht="19.5" x14ac:dyDescent="0.3">
      <c r="H147" s="475"/>
      <c r="I147" s="475"/>
      <c r="J147" s="475"/>
      <c r="K147" s="476"/>
      <c r="L147" s="441"/>
    </row>
    <row r="148" spans="2:15" s="474" customFormat="1" ht="19.5" x14ac:dyDescent="0.3">
      <c r="H148" s="475"/>
      <c r="I148" s="475"/>
      <c r="J148" s="475"/>
      <c r="K148" s="476"/>
      <c r="L148" s="441"/>
    </row>
    <row r="149" spans="2:15" s="474" customFormat="1" ht="19.5" x14ac:dyDescent="0.3">
      <c r="H149" s="475"/>
      <c r="I149" s="475"/>
      <c r="J149" s="475"/>
      <c r="K149" s="476"/>
      <c r="L149" s="441"/>
    </row>
    <row r="150" spans="2:15" s="474" customFormat="1" ht="19.5" x14ac:dyDescent="0.3">
      <c r="H150" s="475"/>
      <c r="I150" s="475"/>
      <c r="J150" s="475"/>
      <c r="K150" s="476"/>
      <c r="L150" s="441"/>
    </row>
    <row r="151" spans="2:15" s="474" customFormat="1" ht="19.5" x14ac:dyDescent="0.3">
      <c r="H151" s="475"/>
      <c r="I151" s="475"/>
      <c r="J151" s="475"/>
      <c r="K151" s="476"/>
      <c r="L151" s="441"/>
    </row>
    <row r="152" spans="2:15" s="474" customFormat="1" ht="19.5" x14ac:dyDescent="0.3">
      <c r="H152" s="475"/>
      <c r="I152" s="475"/>
      <c r="J152" s="475"/>
      <c r="K152" s="476"/>
      <c r="L152" s="441"/>
    </row>
    <row r="153" spans="2:15" s="474" customFormat="1" ht="19.5" x14ac:dyDescent="0.3">
      <c r="H153" s="475"/>
      <c r="I153" s="475"/>
      <c r="J153" s="475"/>
      <c r="K153" s="476"/>
      <c r="L153" s="441"/>
    </row>
    <row r="154" spans="2:15" s="474" customFormat="1" ht="19.5" x14ac:dyDescent="0.3">
      <c r="H154" s="475"/>
      <c r="I154" s="475"/>
      <c r="J154" s="475"/>
      <c r="K154" s="476"/>
      <c r="L154" s="441"/>
    </row>
    <row r="155" spans="2:15" s="474" customFormat="1" ht="19.5" x14ac:dyDescent="0.3">
      <c r="H155" s="475"/>
      <c r="I155" s="475"/>
      <c r="J155" s="475"/>
      <c r="K155" s="476"/>
      <c r="L155" s="441"/>
    </row>
    <row r="156" spans="2:15" s="474" customFormat="1" ht="19.5" x14ac:dyDescent="0.3">
      <c r="H156" s="475"/>
      <c r="I156" s="475"/>
      <c r="J156" s="475"/>
      <c r="K156" s="476"/>
      <c r="L156" s="441"/>
    </row>
    <row r="157" spans="2:15" s="474" customFormat="1" ht="19.5" x14ac:dyDescent="0.3">
      <c r="H157" s="475"/>
      <c r="I157" s="475"/>
      <c r="J157" s="475"/>
      <c r="K157" s="476"/>
      <c r="L157" s="441"/>
    </row>
    <row r="160" spans="2:15" x14ac:dyDescent="0.15">
      <c r="O160" t="s">
        <v>66</v>
      </c>
    </row>
    <row r="171" spans="14:14" x14ac:dyDescent="0.15">
      <c r="N171" t="s">
        <v>48</v>
      </c>
    </row>
    <row r="179" spans="2:11" s="441" customFormat="1" ht="32.25" x14ac:dyDescent="0.45">
      <c r="B179" s="483" t="s">
        <v>299</v>
      </c>
      <c r="E179" s="533" t="s">
        <v>361</v>
      </c>
      <c r="K179" s="477"/>
    </row>
    <row r="180" spans="2:11" s="441" customFormat="1" ht="19.5" x14ac:dyDescent="0.3">
      <c r="B180" s="441" t="s">
        <v>302</v>
      </c>
      <c r="K180" s="477"/>
    </row>
    <row r="181" spans="2:11" s="441" customFormat="1" ht="32.25" x14ac:dyDescent="0.45">
      <c r="B181" s="533" t="s">
        <v>362</v>
      </c>
      <c r="K181" s="477"/>
    </row>
    <row r="182" spans="2:11" s="441" customFormat="1" ht="19.5" x14ac:dyDescent="0.3">
      <c r="B182" s="441" t="s">
        <v>305</v>
      </c>
      <c r="K182" s="477"/>
    </row>
    <row r="183" spans="2:11" s="441" customFormat="1" ht="32.25" x14ac:dyDescent="0.45">
      <c r="B183" s="533" t="s">
        <v>363</v>
      </c>
      <c r="K183" s="477"/>
    </row>
    <row r="184" spans="2:11" s="441" customFormat="1" ht="19.5" x14ac:dyDescent="0.3">
      <c r="B184" s="441" t="s">
        <v>303</v>
      </c>
      <c r="K184" s="477"/>
    </row>
    <row r="185" spans="2:11" s="441" customFormat="1" ht="32.25" x14ac:dyDescent="0.45">
      <c r="B185" s="533" t="s">
        <v>365</v>
      </c>
      <c r="K185" s="477"/>
    </row>
    <row r="186" spans="2:11" s="441" customFormat="1" ht="19.5" x14ac:dyDescent="0.3">
      <c r="B186" s="441" t="s">
        <v>304</v>
      </c>
      <c r="K186" s="477"/>
    </row>
    <row r="187" spans="2:11" s="441" customFormat="1" ht="32.25" x14ac:dyDescent="0.45">
      <c r="B187" s="533" t="s">
        <v>364</v>
      </c>
      <c r="K187" s="477"/>
    </row>
    <row r="188" spans="2:11" s="441" customFormat="1" ht="19.5" x14ac:dyDescent="0.3">
      <c r="K188" s="477"/>
    </row>
    <row r="189" spans="2:11" s="441" customFormat="1" ht="32.25" x14ac:dyDescent="0.45">
      <c r="B189" s="483" t="s">
        <v>121</v>
      </c>
      <c r="E189" s="534" t="s">
        <v>360</v>
      </c>
      <c r="K189" s="477"/>
    </row>
    <row r="190" spans="2:11" s="441" customFormat="1" ht="19.5" x14ac:dyDescent="0.3">
      <c r="B190" s="441" t="s">
        <v>306</v>
      </c>
      <c r="K190" s="477"/>
    </row>
    <row r="191" spans="2:11" s="441" customFormat="1" ht="32.25" x14ac:dyDescent="0.45">
      <c r="B191" s="533" t="s">
        <v>366</v>
      </c>
      <c r="K191" s="477"/>
    </row>
    <row r="192" spans="2:11" s="441" customFormat="1" ht="32.25" x14ac:dyDescent="0.45">
      <c r="B192" s="533" t="s">
        <v>376</v>
      </c>
      <c r="K192" s="477"/>
    </row>
    <row r="193" spans="2:11" s="441" customFormat="1" ht="32.25" x14ac:dyDescent="0.45">
      <c r="B193" s="533"/>
      <c r="K193" s="477"/>
    </row>
    <row r="194" spans="2:11" s="441" customFormat="1" ht="32.25" x14ac:dyDescent="0.45">
      <c r="B194" s="483" t="s">
        <v>316</v>
      </c>
      <c r="E194" s="534" t="s">
        <v>367</v>
      </c>
      <c r="K194" s="477"/>
    </row>
    <row r="195" spans="2:11" s="441" customFormat="1" ht="19.5" x14ac:dyDescent="0.3">
      <c r="B195" s="441" t="s">
        <v>315</v>
      </c>
      <c r="K195" s="477"/>
    </row>
    <row r="196" spans="2:11" ht="25.5" x14ac:dyDescent="0.4">
      <c r="B196" s="530" t="s">
        <v>368</v>
      </c>
    </row>
    <row r="198" spans="2:11" s="441" customFormat="1" ht="32.25" x14ac:dyDescent="0.45">
      <c r="B198" s="483" t="s">
        <v>308</v>
      </c>
      <c r="E198" s="533" t="s">
        <v>369</v>
      </c>
      <c r="K198" s="477"/>
    </row>
    <row r="199" spans="2:11" s="441" customFormat="1" ht="19.5" x14ac:dyDescent="0.3">
      <c r="B199" s="441" t="s">
        <v>309</v>
      </c>
      <c r="K199" s="477"/>
    </row>
    <row r="200" spans="2:11" s="441" customFormat="1" ht="32.25" x14ac:dyDescent="0.45">
      <c r="B200" s="533" t="s">
        <v>370</v>
      </c>
      <c r="K200" s="477"/>
    </row>
    <row r="201" spans="2:11" s="441" customFormat="1" ht="19.5" x14ac:dyDescent="0.3">
      <c r="B201" s="441" t="s">
        <v>310</v>
      </c>
      <c r="F201" s="441" t="s">
        <v>311</v>
      </c>
      <c r="K201" s="477"/>
    </row>
    <row r="202" spans="2:11" s="441" customFormat="1" ht="32.25" x14ac:dyDescent="0.45">
      <c r="B202" s="533" t="s">
        <v>371</v>
      </c>
      <c r="G202" s="533" t="s">
        <v>372</v>
      </c>
      <c r="K202" s="477"/>
    </row>
    <row r="203" spans="2:11" s="441" customFormat="1" ht="19.5" x14ac:dyDescent="0.3">
      <c r="B203" s="441" t="s">
        <v>312</v>
      </c>
      <c r="K203" s="477"/>
    </row>
    <row r="204" spans="2:11" s="441" customFormat="1" ht="32.25" x14ac:dyDescent="0.45">
      <c r="B204" s="533" t="s">
        <v>375</v>
      </c>
      <c r="K204" s="477"/>
    </row>
    <row r="205" spans="2:11" s="441" customFormat="1" ht="19.5" x14ac:dyDescent="0.3">
      <c r="K205" s="477"/>
    </row>
    <row r="206" spans="2:11" ht="19.5" x14ac:dyDescent="0.3">
      <c r="B206" s="477" t="s">
        <v>313</v>
      </c>
    </row>
    <row r="207" spans="2:11" ht="32.25" x14ac:dyDescent="0.45">
      <c r="B207" s="533" t="s">
        <v>359</v>
      </c>
    </row>
    <row r="218" spans="10:10" x14ac:dyDescent="0.15">
      <c r="J218" s="221" t="s">
        <v>48</v>
      </c>
    </row>
  </sheetData>
  <mergeCells count="7">
    <mergeCell ref="C46:F46"/>
    <mergeCell ref="D1:M1"/>
    <mergeCell ref="B2:L2"/>
    <mergeCell ref="B3:M3"/>
    <mergeCell ref="B7:F7"/>
    <mergeCell ref="C24:F24"/>
    <mergeCell ref="B40:F40"/>
  </mergeCells>
  <phoneticPr fontId="25" type="noConversion"/>
  <printOptions horizontalCentered="1"/>
  <pageMargins left="0.19685039370078741" right="0.19685039370078741" top="0.39370078740157483" bottom="0.35433070866141736" header="0.39370078740157483" footer="0.39370078740157483"/>
  <pageSetup paperSize="9" scale="43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3"/>
  <sheetViews>
    <sheetView showGridLines="0" view="pageBreakPreview" zoomScale="70" zoomScaleNormal="100" zoomScaleSheetLayoutView="70" workbookViewId="0">
      <selection activeCell="J2" sqref="J2"/>
    </sheetView>
  </sheetViews>
  <sheetFormatPr defaultColWidth="12" defaultRowHeight="11.25" x14ac:dyDescent="0.15"/>
  <cols>
    <col min="1" max="1" width="15.6640625" customWidth="1"/>
    <col min="2" max="2" width="15.33203125" bestFit="1" customWidth="1"/>
    <col min="3" max="3" width="12" customWidth="1"/>
    <col min="4" max="5" width="21" customWidth="1"/>
    <col min="6" max="7" width="18" customWidth="1"/>
    <col min="8" max="8" width="15.6640625" customWidth="1"/>
    <col min="9" max="9" width="21" customWidth="1"/>
    <col min="10" max="12" width="9.33203125" customWidth="1"/>
  </cols>
  <sheetData>
    <row r="1" spans="1:12" s="1" customFormat="1" ht="42.75" customHeight="1" thickBot="1" x14ac:dyDescent="0.2">
      <c r="A1" s="35"/>
      <c r="B1" s="32"/>
      <c r="C1" s="598" t="s">
        <v>52</v>
      </c>
      <c r="D1" s="598"/>
      <c r="E1" s="598"/>
      <c r="F1" s="598"/>
      <c r="G1" s="598"/>
      <c r="H1" s="598"/>
      <c r="I1" s="103" t="str">
        <f>'TECHNICAL SHEET GARMENT'!J1</f>
        <v>WINTER 2018/19</v>
      </c>
      <c r="J1" s="32"/>
      <c r="K1" s="32"/>
      <c r="L1" s="33"/>
    </row>
    <row r="2" spans="1:12" s="4" customFormat="1" ht="18" customHeight="1" x14ac:dyDescent="0.15">
      <c r="A2" s="121" t="str">
        <f>'TECHNICAL SHEET GARMENT'!A2</f>
        <v>LFV11488</v>
      </c>
      <c r="B2" s="599" t="str">
        <f>'TECHNICAL SHEET GARMENT'!B2:I2</f>
        <v>LD ROCKLAND 3in1 PARKA</v>
      </c>
      <c r="C2" s="599"/>
      <c r="D2" s="599"/>
      <c r="E2" s="599"/>
      <c r="F2" s="599"/>
      <c r="G2" s="599"/>
      <c r="H2" s="599"/>
      <c r="I2" s="120" t="s">
        <v>2</v>
      </c>
      <c r="J2" s="58" t="str">
        <f>'TECHNICAL SHEET GARMENT'!$K$2</f>
        <v>V1</v>
      </c>
      <c r="K2" s="8"/>
      <c r="L2" s="59"/>
    </row>
    <row r="3" spans="1:12" s="3" customFormat="1" ht="18" customHeight="1" x14ac:dyDescent="0.15">
      <c r="A3" s="326" t="str">
        <f>'TECHNICAL SHEET GARMENT'!A3</f>
        <v>FABRIC:</v>
      </c>
      <c r="B3" s="583" t="str">
        <f>'TECHNICAL SHEET GARMENT'!B3:I3</f>
        <v>PFM0025V45 3L - FLYING TEX / 8093LDF3 - CAROLTEX</v>
      </c>
      <c r="C3" s="583"/>
      <c r="D3" s="583"/>
      <c r="E3" s="583"/>
      <c r="F3" s="583"/>
      <c r="G3" s="583"/>
      <c r="H3" s="583"/>
      <c r="I3" s="151" t="str">
        <f>'TECHNICAL SHEET GARMENT'!J3</f>
        <v>DEVELOPPER</v>
      </c>
      <c r="J3" s="23"/>
      <c r="K3" s="415" t="str">
        <f>'TECHNICAL SHEET GARMENT'!L3</f>
        <v>MARJORIE</v>
      </c>
      <c r="L3" s="53"/>
    </row>
    <row r="4" spans="1:12" s="3" customFormat="1" ht="18" customHeight="1" thickBot="1" x14ac:dyDescent="0.2">
      <c r="A4" s="109" t="s">
        <v>1</v>
      </c>
      <c r="B4" s="54">
        <f ca="1">'TECHNICAL SHEET GARMENT'!B4</f>
        <v>43833</v>
      </c>
      <c r="C4" s="55"/>
      <c r="D4" s="55"/>
      <c r="E4" s="55"/>
      <c r="F4" s="55"/>
      <c r="G4" s="55"/>
      <c r="H4" s="55"/>
      <c r="I4" s="123" t="str">
        <f>'TECHNICAL SHEET GARMENT'!J4</f>
        <v xml:space="preserve">SUPPLIER : </v>
      </c>
      <c r="J4" s="72"/>
      <c r="K4" s="300" t="str">
        <f>'TECHNICAL SHEET GARMENT'!L4</f>
        <v>PRIMA CHANNEL</v>
      </c>
      <c r="L4" s="56"/>
    </row>
    <row r="5" spans="1:12" s="1" customFormat="1" x14ac:dyDescent="0.15">
      <c r="A5" s="42"/>
      <c r="B5" s="43"/>
      <c r="C5" s="43"/>
      <c r="D5" s="43"/>
      <c r="E5" s="43"/>
      <c r="F5" s="43"/>
      <c r="G5" s="43"/>
      <c r="H5" s="43"/>
      <c r="I5" s="43"/>
      <c r="J5" s="43"/>
      <c r="K5" s="43"/>
      <c r="L5" s="49"/>
    </row>
    <row r="6" spans="1:12" s="1" customFormat="1" x14ac:dyDescent="0.15">
      <c r="A6" s="42"/>
      <c r="B6" s="43"/>
      <c r="C6" s="43"/>
      <c r="D6" s="43"/>
      <c r="E6" s="43"/>
      <c r="F6" s="43"/>
      <c r="G6" s="43"/>
      <c r="H6" s="43"/>
      <c r="I6" s="43"/>
      <c r="J6" s="43"/>
      <c r="K6" s="43"/>
      <c r="L6" s="49"/>
    </row>
    <row r="7" spans="1:12" s="1" customFormat="1" x14ac:dyDescent="0.15">
      <c r="A7" s="42"/>
      <c r="B7" s="43"/>
      <c r="C7" s="43"/>
      <c r="D7" s="43"/>
      <c r="E7" s="43"/>
      <c r="F7" s="43"/>
      <c r="G7" s="43"/>
      <c r="H7" s="43"/>
      <c r="I7" s="43"/>
      <c r="J7" s="43"/>
      <c r="K7" s="43"/>
      <c r="L7" s="49"/>
    </row>
    <row r="8" spans="1:12" s="1" customFormat="1" x14ac:dyDescent="0.15">
      <c r="A8" s="42"/>
      <c r="B8" s="43"/>
      <c r="C8" s="43"/>
      <c r="D8" s="43"/>
      <c r="E8" s="43"/>
      <c r="F8" s="43"/>
      <c r="G8" s="43"/>
      <c r="H8" s="43"/>
      <c r="I8" s="43"/>
      <c r="J8" s="43"/>
      <c r="K8" s="43"/>
      <c r="L8" s="49"/>
    </row>
    <row r="9" spans="1:12" s="1" customFormat="1" x14ac:dyDescent="0.15">
      <c r="A9" s="42"/>
      <c r="B9" s="43"/>
      <c r="C9" s="43"/>
      <c r="D9" s="43"/>
      <c r="E9" s="43"/>
      <c r="F9" s="43"/>
      <c r="G9" s="43"/>
      <c r="H9" s="43"/>
      <c r="I9" s="43"/>
      <c r="J9" s="43"/>
      <c r="K9" s="43"/>
      <c r="L9" s="49"/>
    </row>
    <row r="10" spans="1:12" s="1" customFormat="1" x14ac:dyDescent="0.15">
      <c r="A10" s="42"/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9"/>
    </row>
    <row r="11" spans="1:12" s="1" customFormat="1" x14ac:dyDescent="0.15">
      <c r="A11" s="42"/>
      <c r="B11" s="43"/>
      <c r="C11" s="43"/>
      <c r="D11" s="43"/>
      <c r="E11" s="43"/>
      <c r="F11" s="43"/>
      <c r="G11" s="43"/>
      <c r="H11" s="43"/>
      <c r="I11" s="43"/>
      <c r="J11" s="43"/>
      <c r="K11" s="43"/>
      <c r="L11" s="49"/>
    </row>
    <row r="12" spans="1:12" s="1" customFormat="1" x14ac:dyDescent="0.15">
      <c r="A12" s="42"/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9"/>
    </row>
    <row r="13" spans="1:12" s="1" customFormat="1" x14ac:dyDescent="0.15">
      <c r="A13" s="42"/>
      <c r="B13" s="43"/>
      <c r="C13" s="43"/>
      <c r="D13" s="43"/>
      <c r="E13" s="43"/>
      <c r="F13" s="43"/>
      <c r="G13" s="43"/>
      <c r="H13" s="43"/>
      <c r="I13" s="43"/>
      <c r="J13" s="43"/>
      <c r="K13" s="43"/>
      <c r="L13" s="49"/>
    </row>
    <row r="14" spans="1:12" s="1" customFormat="1" x14ac:dyDescent="0.15">
      <c r="A14" s="42"/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9"/>
    </row>
    <row r="15" spans="1:12" s="1" customFormat="1" x14ac:dyDescent="0.15">
      <c r="A15" s="42"/>
      <c r="B15" s="43"/>
      <c r="C15" s="43"/>
      <c r="D15" s="43"/>
      <c r="E15" s="43"/>
      <c r="F15" s="43"/>
      <c r="G15" s="43"/>
      <c r="H15" s="43"/>
      <c r="I15" s="43"/>
      <c r="J15" s="43"/>
      <c r="K15" s="43"/>
      <c r="L15" s="49"/>
    </row>
    <row r="16" spans="1:12" s="1" customFormat="1" x14ac:dyDescent="0.15">
      <c r="A16" s="42"/>
      <c r="B16" s="43"/>
      <c r="C16" s="43"/>
      <c r="D16" s="43"/>
      <c r="E16" s="43"/>
      <c r="F16" s="43"/>
      <c r="G16" s="43"/>
      <c r="H16" s="43"/>
      <c r="I16" s="43"/>
      <c r="J16" s="43"/>
      <c r="K16" s="43"/>
      <c r="L16" s="49"/>
    </row>
    <row r="17" spans="1:12" s="1" customFormat="1" x14ac:dyDescent="0.15">
      <c r="A17" s="42"/>
      <c r="B17" s="43"/>
      <c r="C17" s="43"/>
      <c r="D17" s="43"/>
      <c r="E17" s="43"/>
      <c r="F17" s="43"/>
      <c r="G17" s="43"/>
      <c r="H17" s="43"/>
      <c r="I17" s="43"/>
      <c r="J17" s="43"/>
      <c r="K17" s="43"/>
      <c r="L17" s="49"/>
    </row>
    <row r="18" spans="1:12" s="1" customFormat="1" x14ac:dyDescent="0.15">
      <c r="A18" s="42"/>
      <c r="B18" s="43"/>
      <c r="C18" s="43"/>
      <c r="D18" s="43"/>
      <c r="E18" s="43"/>
      <c r="F18" s="43"/>
      <c r="G18" s="43"/>
      <c r="H18" s="43"/>
      <c r="I18" s="43"/>
      <c r="J18" s="43"/>
      <c r="K18" s="43"/>
      <c r="L18" s="49"/>
    </row>
    <row r="19" spans="1:12" s="1" customFormat="1" x14ac:dyDescent="0.15">
      <c r="A19" s="42"/>
      <c r="B19" s="43"/>
      <c r="C19" s="43"/>
      <c r="D19" s="43"/>
      <c r="E19" s="43"/>
      <c r="F19" s="43"/>
      <c r="G19" s="43"/>
      <c r="H19" s="43"/>
      <c r="I19" s="43"/>
      <c r="J19" s="43"/>
      <c r="K19" s="43"/>
      <c r="L19" s="49"/>
    </row>
    <row r="20" spans="1:12" s="1" customFormat="1" x14ac:dyDescent="0.15">
      <c r="A20" s="42"/>
      <c r="B20" s="43"/>
      <c r="C20" s="43"/>
      <c r="D20" s="43"/>
      <c r="E20" s="43"/>
      <c r="F20" s="43"/>
      <c r="G20" s="43"/>
      <c r="H20" s="43"/>
      <c r="I20" s="43"/>
      <c r="J20" s="43"/>
      <c r="K20" s="43"/>
      <c r="L20" s="49"/>
    </row>
    <row r="21" spans="1:12" s="1" customFormat="1" x14ac:dyDescent="0.15">
      <c r="A21" s="42"/>
      <c r="B21" s="43"/>
      <c r="C21" s="43"/>
      <c r="D21" s="43"/>
      <c r="E21" s="43"/>
      <c r="F21" s="43"/>
      <c r="G21" s="43"/>
      <c r="H21" s="43"/>
      <c r="I21" s="43"/>
      <c r="J21" s="43"/>
      <c r="K21" s="43"/>
      <c r="L21" s="49"/>
    </row>
    <row r="22" spans="1:12" s="1" customFormat="1" x14ac:dyDescent="0.15">
      <c r="A22" s="42"/>
      <c r="B22" s="43"/>
      <c r="C22" s="43"/>
      <c r="D22" s="43"/>
      <c r="E22" s="43"/>
      <c r="F22" s="43"/>
      <c r="G22" s="43"/>
      <c r="H22" s="43"/>
      <c r="I22" s="43"/>
      <c r="J22" s="43"/>
      <c r="K22" s="43"/>
      <c r="L22" s="49"/>
    </row>
    <row r="23" spans="1:12" s="1" customFormat="1" x14ac:dyDescent="0.15">
      <c r="A23" s="42"/>
      <c r="B23" s="43"/>
      <c r="C23" s="43"/>
      <c r="D23" s="43"/>
      <c r="E23" s="43"/>
      <c r="F23" s="43"/>
      <c r="G23" s="43"/>
      <c r="H23" s="43"/>
      <c r="I23" s="43"/>
      <c r="J23" s="43"/>
      <c r="K23" s="43"/>
      <c r="L23" s="49"/>
    </row>
    <row r="24" spans="1:12" s="1" customFormat="1" x14ac:dyDescent="0.15">
      <c r="A24" s="42"/>
      <c r="B24" s="43"/>
      <c r="C24" s="43"/>
      <c r="D24" s="43"/>
      <c r="E24" s="43"/>
      <c r="F24" s="43"/>
      <c r="G24" s="43"/>
      <c r="H24" s="43"/>
      <c r="I24" s="43"/>
      <c r="J24" s="43"/>
      <c r="K24" s="43"/>
      <c r="L24" s="49"/>
    </row>
    <row r="25" spans="1:12" s="1" customFormat="1" x14ac:dyDescent="0.15">
      <c r="A25" s="42"/>
      <c r="B25" s="43"/>
      <c r="C25" s="43"/>
      <c r="D25" s="43"/>
      <c r="E25" s="43"/>
      <c r="F25" s="43"/>
      <c r="G25" s="43"/>
      <c r="H25" s="43"/>
      <c r="I25" s="43"/>
      <c r="J25" s="43"/>
      <c r="K25" s="43"/>
      <c r="L25" s="49"/>
    </row>
    <row r="26" spans="1:12" s="1" customFormat="1" x14ac:dyDescent="0.15">
      <c r="A26" s="42"/>
      <c r="B26" s="43"/>
      <c r="C26" s="43"/>
      <c r="D26" s="43"/>
      <c r="E26" s="43"/>
      <c r="F26" s="43"/>
      <c r="G26" s="43"/>
      <c r="H26" s="43"/>
      <c r="I26" s="43"/>
      <c r="J26" s="43"/>
      <c r="K26" s="43"/>
      <c r="L26" s="49"/>
    </row>
    <row r="27" spans="1:12" s="1" customFormat="1" x14ac:dyDescent="0.15">
      <c r="A27" s="42"/>
      <c r="B27" s="43"/>
      <c r="C27" s="43"/>
      <c r="D27" s="43"/>
      <c r="E27" s="43"/>
      <c r="F27" s="43"/>
      <c r="G27" s="43"/>
      <c r="H27" s="43"/>
      <c r="I27" s="43"/>
      <c r="J27" s="43"/>
      <c r="K27" s="43"/>
      <c r="L27" s="49"/>
    </row>
    <row r="28" spans="1:12" s="1" customFormat="1" x14ac:dyDescent="0.15">
      <c r="A28" s="42"/>
      <c r="B28" s="43"/>
      <c r="C28" s="43"/>
      <c r="D28" s="43"/>
      <c r="E28" s="43"/>
      <c r="F28" s="43"/>
      <c r="G28" s="43"/>
      <c r="H28" s="43"/>
      <c r="I28" s="43"/>
      <c r="J28" s="43"/>
      <c r="K28" s="43"/>
      <c r="L28" s="49"/>
    </row>
    <row r="29" spans="1:12" s="1" customFormat="1" x14ac:dyDescent="0.15">
      <c r="A29" s="42"/>
      <c r="B29" s="43"/>
      <c r="C29" s="43"/>
      <c r="D29" s="43"/>
      <c r="E29" s="43"/>
      <c r="F29" s="43"/>
      <c r="G29" s="43"/>
      <c r="H29" s="43"/>
      <c r="I29" s="43"/>
      <c r="J29" s="43"/>
      <c r="K29" s="43"/>
      <c r="L29" s="49"/>
    </row>
    <row r="30" spans="1:12" s="1" customFormat="1" x14ac:dyDescent="0.15">
      <c r="A30" s="42"/>
      <c r="B30" s="43"/>
      <c r="C30" s="43"/>
      <c r="D30" s="43"/>
      <c r="E30" s="43"/>
      <c r="F30" s="43"/>
      <c r="G30" s="43"/>
      <c r="H30" s="43"/>
      <c r="I30" s="43"/>
      <c r="J30" s="43"/>
      <c r="K30" s="43"/>
      <c r="L30" s="49"/>
    </row>
    <row r="31" spans="1:12" s="1" customFormat="1" x14ac:dyDescent="0.15">
      <c r="A31" s="42"/>
      <c r="B31" s="43"/>
      <c r="C31" s="43"/>
      <c r="D31" s="43"/>
      <c r="E31" s="43"/>
      <c r="F31" s="43"/>
      <c r="G31" s="43"/>
      <c r="H31" s="43"/>
      <c r="I31" s="43"/>
      <c r="J31" s="43"/>
      <c r="K31" s="43"/>
      <c r="L31" s="49"/>
    </row>
    <row r="32" spans="1:12" s="1" customFormat="1" x14ac:dyDescent="0.15">
      <c r="A32" s="42"/>
      <c r="B32" s="43"/>
      <c r="C32" s="43"/>
      <c r="D32" s="43"/>
      <c r="E32" s="43"/>
      <c r="F32" s="43"/>
      <c r="G32" s="43"/>
      <c r="H32" s="43"/>
      <c r="I32" s="43"/>
      <c r="J32" s="43"/>
      <c r="K32" s="43"/>
      <c r="L32" s="49"/>
    </row>
    <row r="33" spans="1:12" s="1" customFormat="1" x14ac:dyDescent="0.15">
      <c r="A33" s="42"/>
      <c r="B33" s="43"/>
      <c r="C33" s="43"/>
      <c r="D33" s="43"/>
      <c r="E33" s="43"/>
      <c r="F33" s="43"/>
      <c r="G33" s="43"/>
      <c r="H33" s="43"/>
      <c r="I33" s="43"/>
      <c r="J33" s="43"/>
      <c r="K33" s="43"/>
      <c r="L33" s="49"/>
    </row>
    <row r="34" spans="1:12" s="1" customFormat="1" x14ac:dyDescent="0.15">
      <c r="A34" s="42"/>
      <c r="B34" s="43"/>
      <c r="C34" s="43"/>
      <c r="D34" s="43"/>
      <c r="E34" s="43"/>
      <c r="F34" s="43"/>
      <c r="G34" s="43"/>
      <c r="H34" s="43"/>
      <c r="I34" s="43"/>
      <c r="J34" s="43"/>
      <c r="K34" s="43"/>
      <c r="L34" s="49"/>
    </row>
    <row r="35" spans="1:12" s="1" customFormat="1" x14ac:dyDescent="0.15">
      <c r="A35" s="42"/>
      <c r="B35" s="43"/>
      <c r="C35" s="43"/>
      <c r="D35" s="43"/>
      <c r="E35" s="43"/>
      <c r="F35" s="43"/>
      <c r="G35" s="43"/>
      <c r="H35" s="43"/>
      <c r="I35" s="43"/>
      <c r="J35" s="43"/>
      <c r="K35" s="43"/>
      <c r="L35" s="49"/>
    </row>
    <row r="36" spans="1:12" s="1" customFormat="1" x14ac:dyDescent="0.15">
      <c r="A36" s="42"/>
      <c r="B36" s="43"/>
      <c r="C36" s="43"/>
      <c r="D36" s="43"/>
      <c r="E36" s="43"/>
      <c r="F36" s="43"/>
      <c r="G36" s="43"/>
      <c r="H36" s="43"/>
      <c r="I36" s="43"/>
      <c r="J36" s="43"/>
      <c r="K36" s="43"/>
      <c r="L36" s="49"/>
    </row>
    <row r="37" spans="1:12" s="1" customFormat="1" ht="18.75" customHeight="1" x14ac:dyDescent="0.15">
      <c r="A37" s="42"/>
      <c r="B37" s="43"/>
      <c r="C37" s="43"/>
      <c r="D37" s="43"/>
      <c r="E37" s="43"/>
      <c r="F37" s="43"/>
      <c r="G37" s="43"/>
      <c r="H37" s="43"/>
      <c r="I37" s="43"/>
      <c r="J37" s="43"/>
      <c r="K37" s="43"/>
      <c r="L37" s="49"/>
    </row>
    <row r="38" spans="1:12" s="1" customFormat="1" x14ac:dyDescent="0.15">
      <c r="A38" s="5"/>
      <c r="B38" s="204"/>
      <c r="C38" s="204"/>
      <c r="D38" s="204"/>
      <c r="E38" s="204"/>
      <c r="F38" s="204"/>
      <c r="G38" s="204"/>
      <c r="H38" s="204"/>
      <c r="I38" s="204"/>
      <c r="J38" s="204"/>
      <c r="K38" s="204"/>
      <c r="L38" s="7"/>
    </row>
    <row r="39" spans="1:12" s="1" customFormat="1" x14ac:dyDescent="0.15">
      <c r="A39" s="5"/>
      <c r="B39" s="204"/>
      <c r="C39" s="204"/>
      <c r="D39" s="204"/>
      <c r="E39" s="204"/>
      <c r="F39" s="204"/>
      <c r="G39" s="204"/>
      <c r="H39" s="204"/>
      <c r="I39" s="204"/>
      <c r="J39" s="204"/>
      <c r="K39" s="204"/>
      <c r="L39" s="7"/>
    </row>
    <row r="40" spans="1:12" x14ac:dyDescent="0.15">
      <c r="A40" s="114"/>
      <c r="B40" s="22"/>
      <c r="C40" s="22"/>
      <c r="D40" s="22"/>
      <c r="E40" s="22"/>
      <c r="F40" s="22"/>
      <c r="G40" s="22"/>
      <c r="H40" s="22"/>
      <c r="I40" s="22"/>
      <c r="J40" s="22"/>
      <c r="K40" s="22"/>
      <c r="L40" s="115"/>
    </row>
    <row r="41" spans="1:12" x14ac:dyDescent="0.15">
      <c r="A41" s="114"/>
      <c r="B41" s="22"/>
      <c r="C41" s="22"/>
      <c r="D41" s="22"/>
      <c r="E41" s="22"/>
      <c r="F41" s="22"/>
      <c r="G41" s="22"/>
      <c r="H41" s="22"/>
      <c r="I41" s="22"/>
      <c r="J41" s="22"/>
      <c r="K41" s="22"/>
      <c r="L41" s="115"/>
    </row>
    <row r="42" spans="1:12" x14ac:dyDescent="0.15">
      <c r="A42" s="114"/>
      <c r="B42" s="22"/>
      <c r="C42" s="22"/>
      <c r="D42" s="22"/>
      <c r="E42" s="22"/>
      <c r="F42" s="22"/>
      <c r="G42" s="22"/>
      <c r="H42" s="22"/>
      <c r="I42" s="22"/>
      <c r="J42" s="22"/>
      <c r="K42" s="22"/>
      <c r="L42" s="115"/>
    </row>
    <row r="43" spans="1:12" ht="12" thickBot="1" x14ac:dyDescent="0.2">
      <c r="A43" s="116"/>
      <c r="B43" s="117"/>
      <c r="C43" s="117"/>
      <c r="D43" s="117"/>
      <c r="E43" s="117"/>
      <c r="F43" s="117"/>
      <c r="G43" s="117"/>
      <c r="H43" s="117"/>
      <c r="I43" s="117"/>
      <c r="J43" s="117"/>
      <c r="K43" s="117"/>
      <c r="L43" s="118"/>
    </row>
  </sheetData>
  <mergeCells count="3">
    <mergeCell ref="C1:H1"/>
    <mergeCell ref="B2:H2"/>
    <mergeCell ref="B3:H3"/>
  </mergeCells>
  <phoneticPr fontId="26" type="noConversion"/>
  <printOptions horizontalCentered="1"/>
  <pageMargins left="0.39370078740157483" right="0.39370078740157483" top="0.39370078740157483" bottom="0.74803149606299213" header="0.39370078740157483" footer="0.39370078740157483"/>
  <pageSetup paperSize="9" scale="90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4"/>
  <sheetViews>
    <sheetView showGridLines="0" view="pageBreakPreview" zoomScale="70" zoomScaleNormal="100" zoomScaleSheetLayoutView="70" workbookViewId="0">
      <selection activeCell="L29" sqref="L29"/>
    </sheetView>
  </sheetViews>
  <sheetFormatPr defaultColWidth="12" defaultRowHeight="11.25" x14ac:dyDescent="0.15"/>
  <cols>
    <col min="1" max="1" width="17.6640625" customWidth="1"/>
    <col min="2" max="2" width="23.33203125" customWidth="1"/>
    <col min="3" max="3" width="12" customWidth="1"/>
    <col min="4" max="5" width="21" customWidth="1"/>
    <col min="6" max="7" width="18" customWidth="1"/>
    <col min="8" max="8" width="15.6640625" customWidth="1"/>
    <col min="9" max="9" width="15.33203125" customWidth="1"/>
    <col min="10" max="11" width="9.33203125" customWidth="1"/>
    <col min="12" max="12" width="11.1640625" customWidth="1"/>
  </cols>
  <sheetData>
    <row r="1" spans="1:12" s="1" customFormat="1" ht="42.75" customHeight="1" thickBot="1" x14ac:dyDescent="0.2">
      <c r="A1" s="35"/>
      <c r="B1" s="32"/>
      <c r="C1" s="598" t="s">
        <v>114</v>
      </c>
      <c r="D1" s="598"/>
      <c r="E1" s="598"/>
      <c r="F1" s="598"/>
      <c r="G1" s="598"/>
      <c r="H1" s="598"/>
      <c r="I1" s="103" t="str">
        <f>'TECHNICAL SHEET GARMENT'!J1</f>
        <v>WINTER 2018/19</v>
      </c>
      <c r="J1" s="32"/>
      <c r="K1" s="32"/>
      <c r="L1" s="33"/>
    </row>
    <row r="2" spans="1:12" s="4" customFormat="1" ht="18" customHeight="1" x14ac:dyDescent="0.15">
      <c r="A2" s="121" t="str">
        <f>'TECHNICAL SHEET GARMENT'!A2</f>
        <v>LFV11488</v>
      </c>
      <c r="B2" s="599" t="str">
        <f>'TECHNICAL SHEET GARMENT'!B2:I2</f>
        <v>LD ROCKLAND 3in1 PARKA</v>
      </c>
      <c r="C2" s="599"/>
      <c r="D2" s="599"/>
      <c r="E2" s="599"/>
      <c r="F2" s="599"/>
      <c r="G2" s="599"/>
      <c r="H2" s="599"/>
      <c r="I2" s="120" t="s">
        <v>2</v>
      </c>
      <c r="J2" s="58" t="str">
        <f>'TECHNICAL SHEET GARMENT'!K2</f>
        <v>V1</v>
      </c>
      <c r="L2" s="59"/>
    </row>
    <row r="3" spans="1:12" s="3" customFormat="1" ht="18" customHeight="1" x14ac:dyDescent="0.15">
      <c r="A3" s="326" t="str">
        <f>'TECHNICAL SHEET GARMENT'!A3</f>
        <v>FABRIC:</v>
      </c>
      <c r="B3" s="583" t="str">
        <f>+'TECHNICAL SHEET GARMENT'!B3:I3</f>
        <v>PFM0025V45 3L - FLYING TEX / 8093LDF3 - CAROLTEX</v>
      </c>
      <c r="C3" s="583"/>
      <c r="D3" s="583"/>
      <c r="E3" s="583"/>
      <c r="F3" s="583"/>
      <c r="G3" s="583"/>
      <c r="H3" s="583"/>
      <c r="I3" s="122" t="str">
        <f>'TECHNICAL SHEET GARMENT'!J3</f>
        <v>DEVELOPPER</v>
      </c>
      <c r="K3" s="104" t="str">
        <f>'TECHNICAL SHEET GARMENT'!L3</f>
        <v>MARJORIE</v>
      </c>
      <c r="L3" s="53"/>
    </row>
    <row r="4" spans="1:12" s="3" customFormat="1" ht="18" customHeight="1" thickBot="1" x14ac:dyDescent="0.2">
      <c r="A4" s="109" t="s">
        <v>115</v>
      </c>
      <c r="B4" s="54">
        <f ca="1">'TECHNICAL SHEET GARMENT'!B4</f>
        <v>43833</v>
      </c>
      <c r="C4" s="55"/>
      <c r="D4" s="55"/>
      <c r="E4" s="55"/>
      <c r="F4" s="55"/>
      <c r="G4" s="55"/>
      <c r="H4" s="55"/>
      <c r="I4" s="123" t="str">
        <f>'TECHNICAL SHEET GARMENT'!J4</f>
        <v xml:space="preserve">SUPPLIER : </v>
      </c>
      <c r="J4" s="72"/>
      <c r="K4" s="105" t="str">
        <f>'TECHNICAL SHEET GARMENT'!L4</f>
        <v>PRIMA CHANNEL</v>
      </c>
      <c r="L4" s="56"/>
    </row>
    <row r="5" spans="1:12" s="1" customFormat="1" ht="16.5" x14ac:dyDescent="0.15">
      <c r="A5" s="38"/>
      <c r="B5" s="39"/>
      <c r="C5" s="39"/>
      <c r="D5" s="39"/>
      <c r="E5" s="39"/>
      <c r="F5" s="39"/>
      <c r="G5" s="39"/>
      <c r="H5" s="39"/>
      <c r="I5" s="39"/>
      <c r="J5" s="39"/>
      <c r="K5" s="39"/>
      <c r="L5" s="47"/>
    </row>
    <row r="6" spans="1:12" s="1" customFormat="1" ht="16.5" x14ac:dyDescent="0.15">
      <c r="A6" s="40"/>
      <c r="B6" s="41"/>
      <c r="C6" s="41"/>
      <c r="D6" s="41"/>
      <c r="E6" s="41"/>
      <c r="F6" s="41"/>
      <c r="G6" s="41"/>
      <c r="H6" s="41"/>
      <c r="I6" s="41"/>
      <c r="J6" s="41"/>
      <c r="K6" s="41"/>
      <c r="L6" s="48"/>
    </row>
    <row r="7" spans="1:12" s="1" customFormat="1" ht="15" customHeight="1" x14ac:dyDescent="0.15">
      <c r="A7" s="42"/>
      <c r="B7" s="43"/>
      <c r="C7" s="43"/>
      <c r="D7" s="43"/>
      <c r="E7" s="43"/>
      <c r="F7" s="43"/>
      <c r="G7" s="43"/>
      <c r="H7" s="43"/>
      <c r="I7" s="43"/>
      <c r="J7" s="43"/>
      <c r="K7" s="43"/>
      <c r="L7" s="49"/>
    </row>
    <row r="8" spans="1:12" s="1" customFormat="1" ht="15" customHeight="1" x14ac:dyDescent="0.15">
      <c r="A8" s="42"/>
      <c r="B8" s="43"/>
      <c r="C8" s="43"/>
      <c r="D8" s="43"/>
      <c r="E8" s="43"/>
      <c r="F8" s="43"/>
      <c r="G8" s="43"/>
      <c r="H8" s="43"/>
      <c r="I8" s="43"/>
      <c r="J8" s="43"/>
      <c r="K8" s="43"/>
      <c r="L8" s="49"/>
    </row>
    <row r="9" spans="1:12" s="1" customFormat="1" ht="15" customHeight="1" x14ac:dyDescent="0.15">
      <c r="A9" s="42"/>
      <c r="B9" s="43"/>
      <c r="C9" s="43"/>
      <c r="D9" s="43"/>
      <c r="E9" s="43"/>
      <c r="F9" s="43"/>
      <c r="G9" s="43"/>
      <c r="H9" s="43"/>
      <c r="I9" s="43"/>
      <c r="J9" s="43"/>
      <c r="K9" s="43"/>
      <c r="L9" s="49"/>
    </row>
    <row r="10" spans="1:12" s="1" customFormat="1" ht="15" customHeight="1" x14ac:dyDescent="0.15">
      <c r="A10" s="42"/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9"/>
    </row>
    <row r="11" spans="1:12" s="1" customFormat="1" ht="15" customHeight="1" x14ac:dyDescent="0.15">
      <c r="A11" s="42"/>
      <c r="B11" s="43"/>
      <c r="C11" s="43"/>
      <c r="D11" s="43"/>
      <c r="E11" s="43"/>
      <c r="F11" s="43"/>
      <c r="G11" s="43"/>
      <c r="H11" s="43"/>
      <c r="I11" s="43"/>
      <c r="J11" s="43"/>
      <c r="K11" s="43"/>
      <c r="L11" s="49"/>
    </row>
    <row r="12" spans="1:12" s="1" customFormat="1" ht="15" customHeight="1" x14ac:dyDescent="0.15">
      <c r="A12" s="42"/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9"/>
    </row>
    <row r="13" spans="1:12" s="1" customFormat="1" ht="15" customHeight="1" x14ac:dyDescent="0.15">
      <c r="A13" s="42"/>
      <c r="B13" s="43"/>
      <c r="C13" s="43"/>
      <c r="D13" s="43"/>
      <c r="E13" s="43"/>
      <c r="F13" s="43"/>
      <c r="G13" s="43"/>
      <c r="H13" s="43"/>
      <c r="I13" s="43"/>
      <c r="J13" s="43"/>
      <c r="K13" s="43"/>
      <c r="L13" s="49"/>
    </row>
    <row r="14" spans="1:12" s="1" customFormat="1" ht="15" customHeight="1" x14ac:dyDescent="0.15">
      <c r="A14" s="42"/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9"/>
    </row>
    <row r="15" spans="1:12" s="1" customFormat="1" ht="15" customHeight="1" x14ac:dyDescent="0.15">
      <c r="A15" s="42"/>
      <c r="B15" s="43"/>
      <c r="C15" s="43"/>
      <c r="D15" s="43"/>
      <c r="E15" s="43"/>
      <c r="F15" s="43"/>
      <c r="G15" s="43"/>
      <c r="H15" s="43"/>
      <c r="I15" s="43"/>
      <c r="J15" s="43"/>
      <c r="K15" s="43"/>
      <c r="L15" s="49"/>
    </row>
    <row r="16" spans="1:12" s="1" customFormat="1" ht="15" customHeight="1" x14ac:dyDescent="0.15">
      <c r="A16" s="42"/>
      <c r="B16" s="43"/>
      <c r="C16" s="43"/>
      <c r="D16" s="43"/>
      <c r="E16" s="43"/>
      <c r="F16" s="43"/>
      <c r="G16" s="43"/>
      <c r="H16" s="43"/>
      <c r="I16" s="43"/>
      <c r="J16" s="43"/>
      <c r="K16" s="43"/>
      <c r="L16" s="49"/>
    </row>
    <row r="17" spans="1:18" s="1" customFormat="1" ht="15" customHeight="1" x14ac:dyDescent="0.15">
      <c r="A17" s="42"/>
      <c r="B17" s="43"/>
      <c r="C17" s="43"/>
      <c r="D17" s="43"/>
      <c r="E17" s="43"/>
      <c r="F17" s="43"/>
      <c r="G17" s="43"/>
      <c r="H17" s="43"/>
      <c r="I17" s="43"/>
      <c r="J17" s="43"/>
      <c r="K17" s="43"/>
      <c r="L17" s="49"/>
    </row>
    <row r="18" spans="1:18" s="1" customFormat="1" ht="15" customHeight="1" x14ac:dyDescent="0.15">
      <c r="A18" s="42"/>
      <c r="B18" s="43"/>
      <c r="C18" s="43"/>
      <c r="D18" s="43"/>
      <c r="E18" s="43"/>
      <c r="F18" s="43"/>
      <c r="G18" s="43"/>
      <c r="H18" s="43"/>
      <c r="I18" s="43"/>
      <c r="J18" s="43"/>
      <c r="K18" s="43"/>
      <c r="L18" s="49"/>
    </row>
    <row r="19" spans="1:18" s="1" customFormat="1" ht="15" customHeight="1" x14ac:dyDescent="0.15">
      <c r="A19" s="42"/>
      <c r="B19" s="43"/>
      <c r="C19" s="43"/>
      <c r="D19" s="43"/>
      <c r="E19" s="43"/>
      <c r="F19" s="43"/>
      <c r="G19" s="43"/>
      <c r="H19" s="43"/>
      <c r="I19" s="43"/>
      <c r="J19" s="43"/>
      <c r="K19" s="43"/>
      <c r="L19" s="49"/>
    </row>
    <row r="20" spans="1:18" s="1" customFormat="1" ht="15" customHeight="1" x14ac:dyDescent="0.15">
      <c r="A20" s="42"/>
      <c r="B20" s="43"/>
      <c r="C20" s="43"/>
      <c r="D20" s="43"/>
      <c r="E20" s="43"/>
      <c r="F20" s="43"/>
      <c r="G20" s="43"/>
      <c r="H20" s="43"/>
      <c r="I20" s="43"/>
      <c r="J20" s="43"/>
      <c r="K20" s="43"/>
      <c r="L20" s="49" t="s">
        <v>48</v>
      </c>
    </row>
    <row r="21" spans="1:18" s="1" customFormat="1" ht="15" customHeight="1" x14ac:dyDescent="0.15">
      <c r="A21" s="42"/>
      <c r="B21" s="43"/>
      <c r="C21" s="43"/>
      <c r="D21" s="43"/>
      <c r="E21" s="43"/>
      <c r="F21" s="43"/>
      <c r="G21" s="43"/>
      <c r="H21" s="43"/>
      <c r="I21" s="43"/>
      <c r="J21" s="43"/>
      <c r="K21" s="43"/>
      <c r="L21" s="49"/>
    </row>
    <row r="22" spans="1:18" s="1" customFormat="1" ht="15" customHeight="1" x14ac:dyDescent="0.15">
      <c r="A22" s="42"/>
      <c r="B22" s="43"/>
      <c r="C22" s="43"/>
      <c r="D22" s="43"/>
      <c r="E22" s="43"/>
      <c r="F22" s="43"/>
      <c r="G22" s="43"/>
      <c r="H22" s="43"/>
      <c r="I22" s="43"/>
      <c r="J22" s="43"/>
      <c r="K22" s="43"/>
      <c r="L22" s="49"/>
    </row>
    <row r="23" spans="1:18" s="1" customFormat="1" ht="15" customHeight="1" x14ac:dyDescent="0.15">
      <c r="A23" s="42"/>
      <c r="B23" s="43"/>
      <c r="C23" s="43"/>
      <c r="D23" s="43"/>
      <c r="E23" s="43"/>
      <c r="F23" s="43"/>
      <c r="G23" s="43"/>
      <c r="H23" s="43"/>
      <c r="I23" s="43"/>
      <c r="J23" s="43"/>
      <c r="K23" s="43"/>
      <c r="L23" s="49" t="s">
        <v>48</v>
      </c>
    </row>
    <row r="24" spans="1:18" s="1" customFormat="1" ht="15" customHeight="1" x14ac:dyDescent="0.15">
      <c r="A24" s="42"/>
      <c r="B24" s="43"/>
      <c r="C24" s="43"/>
      <c r="D24" s="43"/>
      <c r="E24" s="43"/>
      <c r="F24" s="43"/>
      <c r="G24" s="43"/>
      <c r="H24" s="43"/>
      <c r="I24" s="43"/>
      <c r="J24" s="43"/>
      <c r="K24" s="43"/>
      <c r="L24" s="49"/>
    </row>
    <row r="25" spans="1:18" s="1" customFormat="1" ht="15" customHeight="1" x14ac:dyDescent="0.15">
      <c r="A25" s="42"/>
      <c r="B25" s="43"/>
      <c r="C25" s="43"/>
      <c r="D25" s="43"/>
      <c r="E25" s="43"/>
      <c r="F25" s="43"/>
      <c r="G25" s="43"/>
      <c r="H25" s="43"/>
      <c r="I25" s="43"/>
      <c r="J25" s="43"/>
      <c r="K25" s="43"/>
      <c r="L25" s="49"/>
    </row>
    <row r="26" spans="1:18" s="1" customFormat="1" ht="15" customHeight="1" x14ac:dyDescent="0.15">
      <c r="A26" s="42"/>
      <c r="B26" s="43"/>
      <c r="C26" s="43"/>
      <c r="D26" s="43"/>
      <c r="E26" s="43"/>
      <c r="F26" s="43"/>
      <c r="G26" s="43"/>
      <c r="H26" s="43"/>
      <c r="I26" s="43"/>
      <c r="J26" s="43"/>
      <c r="K26" s="43"/>
      <c r="L26" s="49"/>
    </row>
    <row r="27" spans="1:18" s="1" customFormat="1" ht="15" customHeight="1" x14ac:dyDescent="0.15">
      <c r="A27" s="42"/>
      <c r="B27" s="43"/>
      <c r="C27" s="43"/>
      <c r="D27" s="43"/>
      <c r="E27" s="43"/>
      <c r="F27" s="43"/>
      <c r="G27" s="43"/>
      <c r="H27" s="43"/>
      <c r="I27" s="43"/>
      <c r="J27" s="43"/>
      <c r="K27" s="43"/>
      <c r="L27" s="49"/>
      <c r="R27" s="1" t="s">
        <v>48</v>
      </c>
    </row>
    <row r="28" spans="1:18" s="1" customFormat="1" ht="15" customHeight="1" x14ac:dyDescent="0.15">
      <c r="A28" s="42"/>
      <c r="B28" s="43"/>
      <c r="C28" s="43"/>
      <c r="D28" s="43"/>
      <c r="E28" s="43"/>
      <c r="F28" s="43"/>
      <c r="G28" s="43"/>
      <c r="H28" s="43"/>
      <c r="I28" s="43"/>
      <c r="J28" s="43"/>
      <c r="K28" s="43"/>
      <c r="L28" s="49"/>
    </row>
    <row r="29" spans="1:18" s="1" customFormat="1" ht="15" customHeight="1" x14ac:dyDescent="0.15">
      <c r="A29" s="42"/>
      <c r="B29" s="43"/>
      <c r="C29" s="43"/>
      <c r="D29" s="43"/>
      <c r="E29" s="43"/>
      <c r="F29" s="43"/>
      <c r="G29" s="43"/>
      <c r="H29" s="43"/>
      <c r="I29" s="43"/>
      <c r="J29" s="43"/>
      <c r="K29" s="43"/>
      <c r="L29" s="49"/>
    </row>
    <row r="30" spans="1:18" s="1" customFormat="1" ht="15" customHeight="1" x14ac:dyDescent="0.15">
      <c r="A30" s="42"/>
      <c r="B30" s="43"/>
      <c r="C30" s="43"/>
      <c r="D30" s="43"/>
      <c r="E30" s="43"/>
      <c r="F30" s="43"/>
      <c r="G30" s="43"/>
      <c r="H30" s="43"/>
      <c r="I30" s="43"/>
      <c r="J30" s="43"/>
      <c r="K30" s="43"/>
      <c r="L30" s="49"/>
    </row>
    <row r="31" spans="1:18" s="1" customFormat="1" ht="15" customHeight="1" x14ac:dyDescent="0.15">
      <c r="A31" s="42"/>
      <c r="B31" s="43"/>
      <c r="C31" s="43"/>
      <c r="D31" s="43"/>
      <c r="E31" s="43"/>
      <c r="F31" s="43"/>
      <c r="G31" s="43"/>
      <c r="H31" s="43"/>
      <c r="I31" s="43"/>
      <c r="J31" s="43"/>
      <c r="K31" s="43"/>
      <c r="L31" s="49"/>
    </row>
    <row r="32" spans="1:18" s="1" customFormat="1" ht="15" customHeight="1" x14ac:dyDescent="0.15">
      <c r="A32" s="42"/>
      <c r="B32" s="43"/>
      <c r="C32" s="43"/>
      <c r="D32" s="43"/>
      <c r="E32" s="43"/>
      <c r="F32" s="43"/>
      <c r="G32" s="43"/>
      <c r="H32" s="43"/>
      <c r="I32" s="43"/>
      <c r="J32" s="43"/>
      <c r="K32" s="43"/>
      <c r="L32" s="49"/>
    </row>
    <row r="33" spans="1:12" s="1" customFormat="1" ht="15" customHeight="1" x14ac:dyDescent="0.15">
      <c r="A33" s="42"/>
      <c r="B33" s="43"/>
      <c r="C33" s="43"/>
      <c r="D33" s="43"/>
      <c r="E33" s="43"/>
      <c r="F33" s="43"/>
      <c r="G33" s="43"/>
      <c r="H33" s="43"/>
      <c r="I33" s="43"/>
      <c r="J33" s="43"/>
      <c r="K33" s="43"/>
      <c r="L33" s="49"/>
    </row>
    <row r="34" spans="1:12" s="1" customFormat="1" ht="15" customHeight="1" x14ac:dyDescent="0.15">
      <c r="A34" s="42"/>
      <c r="B34" s="43"/>
      <c r="C34" s="43"/>
      <c r="D34" s="43"/>
      <c r="E34" s="43"/>
      <c r="F34" s="43"/>
      <c r="G34" s="43"/>
      <c r="H34" s="43"/>
      <c r="I34" s="43"/>
      <c r="J34" s="43"/>
      <c r="K34" s="43"/>
      <c r="L34" s="49"/>
    </row>
    <row r="35" spans="1:12" s="1" customFormat="1" ht="15" customHeight="1" x14ac:dyDescent="0.15">
      <c r="A35" s="42"/>
      <c r="B35" s="43"/>
      <c r="C35" s="43"/>
      <c r="D35" s="43"/>
      <c r="E35" s="43"/>
      <c r="F35" s="43"/>
      <c r="G35" s="43"/>
      <c r="H35" s="43"/>
      <c r="I35" s="43"/>
      <c r="J35" s="43"/>
      <c r="K35" s="43"/>
      <c r="L35" s="49"/>
    </row>
    <row r="36" spans="1:12" s="1" customFormat="1" ht="15" customHeight="1" x14ac:dyDescent="0.15">
      <c r="A36" s="42"/>
      <c r="B36" s="43"/>
      <c r="C36" s="43"/>
      <c r="D36" s="43"/>
      <c r="E36" s="43"/>
      <c r="F36" s="43"/>
      <c r="G36" s="43"/>
      <c r="H36" s="43"/>
      <c r="I36" s="43"/>
      <c r="J36" s="43"/>
      <c r="K36" s="43"/>
      <c r="L36" s="49"/>
    </row>
    <row r="37" spans="1:12" s="1" customFormat="1" ht="15" customHeight="1" x14ac:dyDescent="0.15">
      <c r="A37" s="42"/>
      <c r="B37" s="43"/>
      <c r="C37" s="43"/>
      <c r="D37" s="43"/>
      <c r="E37" s="43"/>
      <c r="F37" s="43"/>
      <c r="G37" s="43"/>
      <c r="H37" s="43"/>
      <c r="I37" s="43"/>
      <c r="J37" s="43"/>
      <c r="K37" s="43"/>
      <c r="L37" s="49"/>
    </row>
    <row r="38" spans="1:12" s="1" customFormat="1" ht="15" customHeight="1" x14ac:dyDescent="0.15">
      <c r="A38" s="42"/>
      <c r="B38" s="43"/>
      <c r="C38" s="43"/>
      <c r="D38" s="43"/>
      <c r="E38" s="43"/>
      <c r="F38" s="43"/>
      <c r="G38" s="43"/>
      <c r="H38" s="43"/>
      <c r="I38" s="43"/>
      <c r="J38" s="43"/>
      <c r="K38" s="43"/>
      <c r="L38" s="49"/>
    </row>
    <row r="39" spans="1:12" s="1" customFormat="1" ht="15" customHeight="1" x14ac:dyDescent="0.15">
      <c r="A39" s="42"/>
      <c r="B39" s="43"/>
      <c r="C39" s="43"/>
      <c r="D39" s="43"/>
      <c r="E39" s="43"/>
      <c r="F39" s="43"/>
      <c r="G39" s="43"/>
      <c r="H39" s="43"/>
      <c r="I39" s="43"/>
      <c r="J39" s="43"/>
      <c r="K39" s="43"/>
      <c r="L39" s="49"/>
    </row>
    <row r="40" spans="1:12" s="1" customFormat="1" ht="15" customHeight="1" x14ac:dyDescent="0.15">
      <c r="A40" s="42"/>
      <c r="B40" s="43"/>
      <c r="C40" s="43"/>
      <c r="D40" s="43"/>
      <c r="E40" s="43"/>
      <c r="F40" s="43"/>
      <c r="G40" s="43"/>
      <c r="H40" s="43"/>
      <c r="I40" s="43"/>
      <c r="J40" s="43"/>
      <c r="K40" s="43"/>
      <c r="L40" s="49"/>
    </row>
    <row r="41" spans="1:12" s="1" customFormat="1" ht="15" customHeight="1" x14ac:dyDescent="0.15">
      <c r="A41" s="43"/>
      <c r="B41" s="43"/>
      <c r="C41" s="43"/>
      <c r="D41" s="43"/>
      <c r="E41" s="43"/>
      <c r="F41" s="43"/>
      <c r="G41" s="43"/>
      <c r="H41" s="43"/>
      <c r="I41" s="43"/>
      <c r="J41" s="43"/>
      <c r="K41" s="43"/>
      <c r="L41" s="43"/>
    </row>
    <row r="42" spans="1:12" s="1" customFormat="1" ht="15" customHeight="1" x14ac:dyDescent="0.15">
      <c r="A42" s="204"/>
      <c r="B42" s="204"/>
      <c r="C42" s="204"/>
      <c r="D42" s="204"/>
      <c r="E42" s="204"/>
      <c r="F42" s="204"/>
      <c r="G42" s="204"/>
      <c r="H42" s="204"/>
      <c r="I42" s="204"/>
      <c r="J42" s="204"/>
      <c r="K42" s="204"/>
      <c r="L42" s="204"/>
    </row>
    <row r="43" spans="1:12" ht="15" customHeight="1" x14ac:dyDescent="0.15"/>
    <row r="44" spans="1:12" ht="15" customHeight="1" x14ac:dyDescent="0.15">
      <c r="L44" s="1"/>
    </row>
  </sheetData>
  <mergeCells count="3">
    <mergeCell ref="C1:H1"/>
    <mergeCell ref="B2:H2"/>
    <mergeCell ref="B3:H3"/>
  </mergeCells>
  <phoneticPr fontId="26" type="noConversion"/>
  <printOptions horizontalCentered="1"/>
  <pageMargins left="0.39370078740157483" right="0.39370078740157483" top="0.39370078740157483" bottom="0.74803149606299213" header="0.39370078740157483" footer="0.39370078740157483"/>
  <pageSetup paperSize="9" scale="85" orientation="landscape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4"/>
  <sheetViews>
    <sheetView showGridLines="0" view="pageBreakPreview" zoomScale="80" zoomScaleNormal="100" zoomScaleSheetLayoutView="80" workbookViewId="0">
      <selection activeCell="A6" sqref="A6"/>
    </sheetView>
  </sheetViews>
  <sheetFormatPr defaultColWidth="12" defaultRowHeight="11.25" x14ac:dyDescent="0.15"/>
  <cols>
    <col min="1" max="1" width="16.1640625" customWidth="1"/>
    <col min="2" max="2" width="17.5" customWidth="1"/>
    <col min="3" max="3" width="12" customWidth="1"/>
    <col min="4" max="5" width="21" customWidth="1"/>
    <col min="6" max="7" width="18" customWidth="1"/>
    <col min="8" max="8" width="15.6640625" customWidth="1"/>
    <col min="9" max="9" width="21" customWidth="1"/>
    <col min="10" max="12" width="9.33203125" customWidth="1"/>
  </cols>
  <sheetData>
    <row r="1" spans="1:12" s="1" customFormat="1" ht="42.75" customHeight="1" thickBot="1" x14ac:dyDescent="0.2">
      <c r="A1" s="35"/>
      <c r="B1" s="32"/>
      <c r="C1" s="598" t="s">
        <v>53</v>
      </c>
      <c r="D1" s="598"/>
      <c r="E1" s="598"/>
      <c r="F1" s="598"/>
      <c r="G1" s="598"/>
      <c r="H1" s="598"/>
      <c r="I1" s="103" t="str">
        <f>'TECHNICAL SHEET GARMENT'!J1</f>
        <v>WINTER 2018/19</v>
      </c>
      <c r="J1" s="32"/>
      <c r="K1" s="32"/>
      <c r="L1" s="33"/>
    </row>
    <row r="2" spans="1:12" s="4" customFormat="1" ht="18" customHeight="1" x14ac:dyDescent="0.15">
      <c r="A2" s="121" t="str">
        <f>'TECHNICAL SHEET GARMENT'!A2</f>
        <v>LFV11488</v>
      </c>
      <c r="B2" s="599" t="str">
        <f>+'TECHNICAL SHEET GARMENT'!B2:I2</f>
        <v>LD ROCKLAND 3in1 PARKA</v>
      </c>
      <c r="C2" s="599"/>
      <c r="D2" s="599"/>
      <c r="E2" s="599"/>
      <c r="F2" s="599"/>
      <c r="G2" s="599"/>
      <c r="H2" s="599"/>
      <c r="I2" s="120" t="s">
        <v>2</v>
      </c>
      <c r="J2" s="58" t="str">
        <f>'TECHNICAL SHEET GARMENT'!K2</f>
        <v>V1</v>
      </c>
      <c r="L2" s="59"/>
    </row>
    <row r="3" spans="1:12" s="3" customFormat="1" ht="18" customHeight="1" x14ac:dyDescent="0.15">
      <c r="A3" s="395" t="str">
        <f>'TECHNICAL SHEET GARMENT'!A3</f>
        <v>FABRIC:</v>
      </c>
      <c r="B3" s="600" t="str">
        <f>+'TECHNICAL SHEET GARMENT'!B3:I3</f>
        <v>PFM0025V45 3L - FLYING TEX / 8093LDF3 - CAROLTEX</v>
      </c>
      <c r="C3" s="600"/>
      <c r="D3" s="600"/>
      <c r="E3" s="600"/>
      <c r="F3" s="600"/>
      <c r="G3" s="600"/>
      <c r="H3" s="600"/>
      <c r="I3" s="151" t="str">
        <f>'TECHNICAL SHEET GARMENT'!J3</f>
        <v>DEVELOPPER</v>
      </c>
      <c r="K3" s="104" t="str">
        <f>'TECHNICAL SHEET GARMENT'!L3</f>
        <v>MARJORIE</v>
      </c>
      <c r="L3" s="53"/>
    </row>
    <row r="4" spans="1:12" s="3" customFormat="1" ht="18" customHeight="1" thickBot="1" x14ac:dyDescent="0.2">
      <c r="A4" s="109" t="s">
        <v>1</v>
      </c>
      <c r="B4" s="54">
        <f ca="1">'TECHNICAL SHEET GARMENT'!B4</f>
        <v>43833</v>
      </c>
      <c r="C4" s="55"/>
      <c r="D4" s="55"/>
      <c r="E4" s="55"/>
      <c r="F4" s="55"/>
      <c r="G4" s="55"/>
      <c r="H4" s="55"/>
      <c r="I4" s="123" t="str">
        <f>'TECHNICAL SHEET GARMENT'!J4</f>
        <v xml:space="preserve">SUPPLIER : </v>
      </c>
      <c r="J4" s="72"/>
      <c r="K4" s="300" t="str">
        <f>'TECHNICAL SHEET GARMENT'!L4</f>
        <v>PRIMA CHANNEL</v>
      </c>
      <c r="L4" s="56"/>
    </row>
    <row r="5" spans="1:12" s="1" customFormat="1" x14ac:dyDescent="0.15">
      <c r="A5" s="42"/>
      <c r="B5" s="43"/>
      <c r="C5" s="43"/>
      <c r="D5" s="43"/>
      <c r="E5" s="43"/>
      <c r="F5" s="43"/>
      <c r="G5" s="43"/>
      <c r="H5" s="43"/>
      <c r="I5" s="43"/>
      <c r="J5" s="43"/>
      <c r="K5" s="43"/>
      <c r="L5" s="49"/>
    </row>
    <row r="6" spans="1:12" s="1" customFormat="1" x14ac:dyDescent="0.15">
      <c r="A6" s="42"/>
      <c r="B6" s="43"/>
      <c r="C6" s="43"/>
      <c r="D6" s="43"/>
      <c r="E6" s="43"/>
      <c r="F6" s="43"/>
      <c r="G6" s="43"/>
      <c r="H6" s="43"/>
      <c r="I6" s="43"/>
      <c r="J6" s="43"/>
      <c r="K6" s="43"/>
      <c r="L6" s="49"/>
    </row>
    <row r="7" spans="1:12" s="1" customFormat="1" x14ac:dyDescent="0.15">
      <c r="A7" s="42"/>
      <c r="B7" s="43"/>
      <c r="C7" s="43"/>
      <c r="D7" s="43"/>
      <c r="E7" s="43"/>
      <c r="F7" s="43"/>
      <c r="G7" s="43"/>
      <c r="H7" s="43"/>
      <c r="I7" s="43"/>
      <c r="J7" s="43"/>
      <c r="K7" s="43"/>
      <c r="L7" s="49"/>
    </row>
    <row r="8" spans="1:12" s="1" customFormat="1" x14ac:dyDescent="0.15">
      <c r="A8" s="42"/>
      <c r="B8" s="43"/>
      <c r="C8" s="43"/>
      <c r="D8" s="43"/>
      <c r="E8" s="43"/>
      <c r="F8" s="43"/>
      <c r="G8" s="43"/>
      <c r="H8" s="43"/>
      <c r="I8" s="43"/>
      <c r="J8" s="43"/>
      <c r="K8" s="43"/>
      <c r="L8" s="49"/>
    </row>
    <row r="9" spans="1:12" s="1" customFormat="1" x14ac:dyDescent="0.15">
      <c r="A9" s="42"/>
      <c r="B9" s="43"/>
      <c r="C9" s="43"/>
      <c r="D9" s="43"/>
      <c r="E9" s="43"/>
      <c r="F9" s="43"/>
      <c r="G9" s="43"/>
      <c r="H9" s="43"/>
      <c r="I9" s="43"/>
      <c r="J9" s="43"/>
      <c r="K9" s="43"/>
      <c r="L9" s="49"/>
    </row>
    <row r="10" spans="1:12" s="1" customFormat="1" x14ac:dyDescent="0.15">
      <c r="A10" s="42"/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9"/>
    </row>
    <row r="11" spans="1:12" s="1" customFormat="1" x14ac:dyDescent="0.15">
      <c r="A11" s="42"/>
      <c r="B11" s="43"/>
      <c r="C11" s="43"/>
      <c r="D11" s="43"/>
      <c r="E11" s="43"/>
      <c r="F11" s="43"/>
      <c r="G11" s="43"/>
      <c r="H11" s="43"/>
      <c r="I11" s="43"/>
      <c r="J11" s="43"/>
      <c r="K11" s="43"/>
      <c r="L11" s="49"/>
    </row>
    <row r="12" spans="1:12" s="1" customFormat="1" x14ac:dyDescent="0.15">
      <c r="A12" s="42"/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9"/>
    </row>
    <row r="13" spans="1:12" s="1" customFormat="1" x14ac:dyDescent="0.15">
      <c r="A13" s="42"/>
      <c r="B13" s="43"/>
      <c r="C13" s="43"/>
      <c r="D13" s="43"/>
      <c r="E13" s="43"/>
      <c r="F13" s="43"/>
      <c r="G13" s="43"/>
      <c r="H13" s="43"/>
      <c r="I13" s="43"/>
      <c r="J13" s="43"/>
      <c r="K13" s="43"/>
      <c r="L13" s="49"/>
    </row>
    <row r="14" spans="1:12" s="1" customFormat="1" x14ac:dyDescent="0.15">
      <c r="A14" s="42"/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9"/>
    </row>
    <row r="15" spans="1:12" s="1" customFormat="1" x14ac:dyDescent="0.15">
      <c r="A15" s="42"/>
      <c r="B15" s="43"/>
      <c r="C15" s="43"/>
      <c r="D15" s="43"/>
      <c r="E15" s="43"/>
      <c r="F15" s="43"/>
      <c r="G15" s="43"/>
      <c r="H15" s="43"/>
      <c r="I15" s="43"/>
      <c r="J15" s="43"/>
      <c r="K15" s="43"/>
      <c r="L15" s="49"/>
    </row>
    <row r="16" spans="1:12" s="1" customFormat="1" x14ac:dyDescent="0.15">
      <c r="A16" s="42"/>
      <c r="B16" s="43"/>
      <c r="C16" s="43"/>
      <c r="D16" s="43"/>
      <c r="E16" s="43"/>
      <c r="F16" s="43"/>
      <c r="G16" s="43"/>
      <c r="H16" s="43"/>
      <c r="I16" s="43"/>
      <c r="J16" s="43"/>
      <c r="K16" s="43"/>
      <c r="L16" s="49"/>
    </row>
    <row r="17" spans="1:12" s="1" customFormat="1" x14ac:dyDescent="0.15">
      <c r="A17" s="42"/>
      <c r="B17" s="43"/>
      <c r="C17" s="43"/>
      <c r="D17" s="43"/>
      <c r="E17" s="43"/>
      <c r="F17" s="43"/>
      <c r="G17" s="43"/>
      <c r="H17" s="43"/>
      <c r="I17" s="43"/>
      <c r="J17" s="43"/>
      <c r="K17" s="43"/>
      <c r="L17" s="49"/>
    </row>
    <row r="18" spans="1:12" s="1" customFormat="1" x14ac:dyDescent="0.15">
      <c r="A18" s="42"/>
      <c r="B18" s="43"/>
      <c r="C18" s="43"/>
      <c r="D18" s="43"/>
      <c r="E18" s="43"/>
      <c r="F18" s="43"/>
      <c r="G18" s="43"/>
      <c r="H18" s="43"/>
      <c r="I18" s="43"/>
      <c r="J18" s="43"/>
      <c r="K18" s="43"/>
      <c r="L18" s="49"/>
    </row>
    <row r="19" spans="1:12" s="1" customFormat="1" x14ac:dyDescent="0.15">
      <c r="A19" s="42"/>
      <c r="B19" s="43"/>
      <c r="C19" s="43"/>
      <c r="D19" s="43"/>
      <c r="E19" s="43"/>
      <c r="F19" s="43"/>
      <c r="G19" s="43"/>
      <c r="H19" s="43"/>
      <c r="I19" s="43"/>
      <c r="J19" s="43"/>
      <c r="K19" s="43"/>
      <c r="L19" s="49"/>
    </row>
    <row r="20" spans="1:12" s="1" customFormat="1" x14ac:dyDescent="0.15">
      <c r="A20" s="42"/>
      <c r="B20" s="43"/>
      <c r="C20" s="43"/>
      <c r="D20" s="43"/>
      <c r="E20" s="43"/>
      <c r="F20" s="43"/>
      <c r="G20" s="43"/>
      <c r="H20" s="43"/>
      <c r="I20" s="43"/>
      <c r="J20" s="43"/>
      <c r="K20" s="43"/>
      <c r="L20" s="49"/>
    </row>
    <row r="21" spans="1:12" s="1" customFormat="1" x14ac:dyDescent="0.15">
      <c r="A21" s="42"/>
      <c r="B21" s="43"/>
      <c r="C21" s="43"/>
      <c r="D21" s="43"/>
      <c r="E21" s="43"/>
      <c r="F21" s="43"/>
      <c r="G21" s="43"/>
      <c r="H21" s="43"/>
      <c r="I21" s="43"/>
      <c r="J21" s="43"/>
      <c r="K21" s="43"/>
      <c r="L21" s="49"/>
    </row>
    <row r="22" spans="1:12" s="1" customFormat="1" x14ac:dyDescent="0.15">
      <c r="A22" s="42"/>
      <c r="B22" s="43"/>
      <c r="C22" s="43"/>
      <c r="D22" s="43"/>
      <c r="E22" s="43"/>
      <c r="F22" s="43"/>
      <c r="G22" s="43"/>
      <c r="H22" s="43"/>
      <c r="I22" s="43"/>
      <c r="J22" s="43"/>
      <c r="K22" s="43"/>
      <c r="L22" s="49"/>
    </row>
    <row r="23" spans="1:12" s="1" customFormat="1" x14ac:dyDescent="0.15">
      <c r="A23" s="42"/>
      <c r="B23" s="43"/>
      <c r="C23" s="43"/>
      <c r="D23" s="43"/>
      <c r="E23" s="43"/>
      <c r="F23" s="43"/>
      <c r="G23" s="43"/>
      <c r="H23" s="43"/>
      <c r="I23" s="43"/>
      <c r="J23" s="43"/>
      <c r="K23" s="43"/>
      <c r="L23" s="49"/>
    </row>
    <row r="24" spans="1:12" s="1" customFormat="1" x14ac:dyDescent="0.15">
      <c r="A24" s="42"/>
      <c r="B24" s="43"/>
      <c r="C24" s="43"/>
      <c r="D24" s="43"/>
      <c r="E24" s="43"/>
      <c r="F24" s="43"/>
      <c r="G24" s="43"/>
      <c r="H24" s="43"/>
      <c r="I24" s="43"/>
      <c r="J24" s="43"/>
      <c r="K24" s="43"/>
      <c r="L24" s="49"/>
    </row>
    <row r="25" spans="1:12" s="1" customFormat="1" x14ac:dyDescent="0.15">
      <c r="A25" s="42"/>
      <c r="B25" s="43"/>
      <c r="C25" s="43"/>
      <c r="D25" s="43"/>
      <c r="E25" s="43"/>
      <c r="F25" s="43"/>
      <c r="G25" s="43"/>
      <c r="H25" s="43"/>
      <c r="I25" s="43"/>
      <c r="J25" s="43"/>
      <c r="K25" s="43"/>
      <c r="L25" s="49"/>
    </row>
    <row r="26" spans="1:12" s="1" customFormat="1" x14ac:dyDescent="0.15">
      <c r="A26" s="42"/>
      <c r="B26" s="43"/>
      <c r="C26" s="43"/>
      <c r="D26" s="43"/>
      <c r="E26" s="43"/>
      <c r="F26" s="43"/>
      <c r="G26" s="43"/>
      <c r="H26" s="43"/>
      <c r="I26" s="43"/>
      <c r="J26" s="43"/>
      <c r="K26" s="43"/>
      <c r="L26" s="49"/>
    </row>
    <row r="27" spans="1:12" s="1" customFormat="1" x14ac:dyDescent="0.15">
      <c r="A27" s="42"/>
      <c r="B27" s="43"/>
      <c r="C27" s="43"/>
      <c r="D27" s="43"/>
      <c r="E27" s="43"/>
      <c r="F27" s="43"/>
      <c r="G27" s="43"/>
      <c r="H27" s="43"/>
      <c r="I27" s="43"/>
      <c r="J27" s="43"/>
      <c r="K27" s="43"/>
      <c r="L27" s="49"/>
    </row>
    <row r="28" spans="1:12" s="1" customFormat="1" x14ac:dyDescent="0.15">
      <c r="A28" s="42"/>
      <c r="B28" s="43"/>
      <c r="C28" s="43"/>
      <c r="D28" s="43"/>
      <c r="E28" s="43"/>
      <c r="F28" s="43"/>
      <c r="G28" s="43"/>
      <c r="H28" s="43"/>
      <c r="I28" s="43"/>
      <c r="J28" s="43"/>
      <c r="K28" s="43"/>
      <c r="L28" s="49"/>
    </row>
    <row r="29" spans="1:12" s="1" customFormat="1" x14ac:dyDescent="0.15">
      <c r="A29" s="42"/>
      <c r="B29" s="43"/>
      <c r="C29" s="43"/>
      <c r="D29" s="43"/>
      <c r="E29" s="43"/>
      <c r="F29" s="43"/>
      <c r="G29" s="43"/>
      <c r="H29" s="43"/>
      <c r="I29" s="43"/>
      <c r="J29" s="43"/>
      <c r="K29" s="43"/>
      <c r="L29" s="49"/>
    </row>
    <row r="30" spans="1:12" s="1" customFormat="1" x14ac:dyDescent="0.15">
      <c r="A30" s="42"/>
      <c r="B30" s="43"/>
      <c r="C30" s="43"/>
      <c r="D30" s="43"/>
      <c r="E30" s="43"/>
      <c r="F30" s="43"/>
      <c r="G30" s="43"/>
      <c r="H30" s="43"/>
      <c r="I30" s="43"/>
      <c r="J30" s="43"/>
      <c r="K30" s="43"/>
      <c r="L30" s="49"/>
    </row>
    <row r="31" spans="1:12" s="1" customFormat="1" x14ac:dyDescent="0.15">
      <c r="A31" s="42"/>
      <c r="B31" s="43"/>
      <c r="C31" s="43"/>
      <c r="D31" s="43"/>
      <c r="E31" s="43"/>
      <c r="F31" s="43"/>
      <c r="G31" s="43"/>
      <c r="H31" s="43"/>
      <c r="I31" s="43"/>
      <c r="J31" s="43"/>
      <c r="K31" s="43"/>
      <c r="L31" s="49"/>
    </row>
    <row r="32" spans="1:12" s="1" customFormat="1" x14ac:dyDescent="0.15">
      <c r="A32" s="42"/>
      <c r="B32" s="43"/>
      <c r="C32" s="43"/>
      <c r="D32" s="43"/>
      <c r="E32" s="43"/>
      <c r="F32" s="43"/>
      <c r="G32" s="43"/>
      <c r="H32" s="43"/>
      <c r="I32" s="43"/>
      <c r="J32" s="43"/>
      <c r="K32" s="43"/>
      <c r="L32" s="49"/>
    </row>
    <row r="33" spans="1:12" s="1" customFormat="1" x14ac:dyDescent="0.15">
      <c r="A33" s="42"/>
      <c r="B33" s="43"/>
      <c r="C33" s="43"/>
      <c r="D33" s="43"/>
      <c r="E33" s="43"/>
      <c r="F33" s="43"/>
      <c r="G33" s="43"/>
      <c r="H33" s="43"/>
      <c r="I33" s="43"/>
      <c r="J33" s="43"/>
      <c r="K33" s="43"/>
      <c r="L33" s="49"/>
    </row>
    <row r="34" spans="1:12" s="1" customFormat="1" x14ac:dyDescent="0.15">
      <c r="A34" s="42"/>
      <c r="B34" s="43"/>
      <c r="C34" s="43"/>
      <c r="D34" s="43"/>
      <c r="E34" s="43"/>
      <c r="F34" s="43"/>
      <c r="G34" s="43"/>
      <c r="H34" s="43"/>
      <c r="I34" s="43"/>
      <c r="J34" s="43"/>
      <c r="K34" s="43"/>
      <c r="L34" s="49"/>
    </row>
    <row r="35" spans="1:12" s="1" customFormat="1" x14ac:dyDescent="0.15">
      <c r="A35" s="42"/>
      <c r="B35" s="43"/>
      <c r="C35" s="43"/>
      <c r="D35" s="43"/>
      <c r="E35" s="43"/>
      <c r="F35" s="43"/>
      <c r="G35" s="43"/>
      <c r="H35" s="43"/>
      <c r="I35" s="43"/>
      <c r="J35" s="43"/>
      <c r="K35" s="43"/>
      <c r="L35" s="49"/>
    </row>
    <row r="36" spans="1:12" s="1" customFormat="1" x14ac:dyDescent="0.15">
      <c r="A36" s="42"/>
      <c r="B36" s="43"/>
      <c r="C36" s="43"/>
      <c r="D36" s="43"/>
      <c r="E36" s="43"/>
      <c r="F36" s="43"/>
      <c r="G36" s="43"/>
      <c r="H36" s="43"/>
      <c r="I36" s="43"/>
      <c r="J36" s="43"/>
      <c r="K36" s="43"/>
      <c r="L36" s="49"/>
    </row>
    <row r="37" spans="1:12" s="1" customFormat="1" x14ac:dyDescent="0.15">
      <c r="A37" s="42"/>
      <c r="B37" s="43"/>
      <c r="C37" s="43"/>
      <c r="D37" s="43"/>
      <c r="E37" s="43"/>
      <c r="F37" s="43"/>
      <c r="G37" s="43"/>
      <c r="H37" s="43"/>
      <c r="I37" s="43"/>
      <c r="J37" s="43"/>
      <c r="K37" s="43"/>
      <c r="L37" s="49"/>
    </row>
    <row r="38" spans="1:12" s="1" customFormat="1" x14ac:dyDescent="0.15">
      <c r="A38" s="42"/>
      <c r="B38" s="43"/>
      <c r="C38" s="43"/>
      <c r="D38" s="43"/>
      <c r="E38" s="43"/>
      <c r="F38" s="43"/>
      <c r="G38" s="43"/>
      <c r="H38" s="43"/>
      <c r="I38" s="43"/>
      <c r="J38" s="43"/>
      <c r="K38" s="43"/>
      <c r="L38" s="49"/>
    </row>
    <row r="39" spans="1:12" s="1" customFormat="1" x14ac:dyDescent="0.15">
      <c r="A39" s="42"/>
      <c r="B39" s="43"/>
      <c r="C39" s="43"/>
      <c r="D39" s="43"/>
      <c r="E39" s="43"/>
      <c r="F39" s="43"/>
      <c r="G39" s="43"/>
      <c r="H39" s="43"/>
      <c r="I39" s="43"/>
      <c r="J39" s="43"/>
      <c r="K39" s="43"/>
      <c r="L39" s="49"/>
    </row>
    <row r="40" spans="1:12" s="1" customFormat="1" x14ac:dyDescent="0.15">
      <c r="A40" s="42"/>
      <c r="B40" s="43"/>
      <c r="C40" s="43"/>
      <c r="D40" s="43"/>
      <c r="E40" s="43"/>
      <c r="F40" s="43"/>
      <c r="G40" s="43"/>
      <c r="H40" s="43"/>
      <c r="I40" s="43"/>
      <c r="J40" s="43"/>
      <c r="K40" s="43"/>
      <c r="L40" s="49"/>
    </row>
    <row r="41" spans="1:12" s="1" customFormat="1" x14ac:dyDescent="0.15">
      <c r="A41" s="42"/>
      <c r="B41" s="43"/>
      <c r="C41" s="43"/>
      <c r="D41" s="43"/>
      <c r="E41" s="43"/>
      <c r="F41" s="43"/>
      <c r="G41" s="43"/>
      <c r="H41" s="43"/>
      <c r="I41" s="43"/>
      <c r="J41" s="43"/>
      <c r="K41" s="43"/>
      <c r="L41" s="49"/>
    </row>
    <row r="42" spans="1:12" s="1" customFormat="1" x14ac:dyDescent="0.15">
      <c r="A42" s="42"/>
      <c r="B42" s="43"/>
      <c r="C42" s="43"/>
      <c r="D42" s="43"/>
      <c r="E42" s="43"/>
      <c r="F42" s="43"/>
      <c r="G42" s="43"/>
      <c r="H42" s="43"/>
      <c r="I42" s="43"/>
      <c r="J42" s="43"/>
      <c r="K42" s="43"/>
      <c r="L42" s="49"/>
    </row>
    <row r="43" spans="1:12" s="1" customFormat="1" ht="18" customHeight="1" thickBot="1" x14ac:dyDescent="0.2">
      <c r="A43" s="50"/>
      <c r="B43" s="51"/>
      <c r="C43" s="51"/>
      <c r="D43" s="51"/>
      <c r="E43" s="51"/>
      <c r="F43" s="51"/>
      <c r="G43" s="51"/>
      <c r="H43" s="51"/>
      <c r="I43" s="51"/>
      <c r="J43" s="51"/>
      <c r="K43" s="51"/>
      <c r="L43" s="52"/>
    </row>
    <row r="44" spans="1:12" s="1" customFormat="1" x14ac:dyDescent="0.15"/>
  </sheetData>
  <mergeCells count="3">
    <mergeCell ref="C1:H1"/>
    <mergeCell ref="B2:H2"/>
    <mergeCell ref="B3:H3"/>
  </mergeCells>
  <phoneticPr fontId="26" type="noConversion"/>
  <printOptions horizontalCentered="1"/>
  <pageMargins left="0.39370078740157483" right="0.39370078740157483" top="0.39370078740157483" bottom="0.74803149606299213" header="0.39370078740157483" footer="0.39370078740157483"/>
  <pageSetup paperSize="9" scale="85" orientation="landscape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0"/>
  <sheetViews>
    <sheetView showGridLines="0" view="pageBreakPreview" topLeftCell="A2" zoomScale="70" zoomScaleNormal="100" zoomScaleSheetLayoutView="70" workbookViewId="0">
      <selection activeCell="K31" sqref="K31"/>
    </sheetView>
  </sheetViews>
  <sheetFormatPr defaultColWidth="12" defaultRowHeight="11.25" x14ac:dyDescent="0.15"/>
  <cols>
    <col min="1" max="1" width="16.1640625" customWidth="1"/>
    <col min="2" max="2" width="14.1640625" bestFit="1" customWidth="1"/>
    <col min="3" max="3" width="12" customWidth="1"/>
    <col min="4" max="5" width="21" customWidth="1"/>
    <col min="6" max="7" width="18" customWidth="1"/>
    <col min="8" max="8" width="15.6640625" customWidth="1"/>
    <col min="9" max="9" width="21" customWidth="1"/>
    <col min="10" max="12" width="9.33203125" customWidth="1"/>
  </cols>
  <sheetData>
    <row r="1" spans="1:12" s="1" customFormat="1" ht="42.75" customHeight="1" thickBot="1" x14ac:dyDescent="0.2">
      <c r="A1" s="35"/>
      <c r="B1" s="32"/>
      <c r="C1" s="598" t="s">
        <v>100</v>
      </c>
      <c r="D1" s="598"/>
      <c r="E1" s="598"/>
      <c r="F1" s="598"/>
      <c r="G1" s="598"/>
      <c r="H1" s="598"/>
      <c r="I1" s="103" t="str">
        <f>'TECHNICAL SHEET GARMENT'!J1</f>
        <v>WINTER 2018/19</v>
      </c>
      <c r="J1" s="32"/>
      <c r="K1" s="32"/>
      <c r="L1" s="33"/>
    </row>
    <row r="2" spans="1:12" s="4" customFormat="1" ht="18" customHeight="1" x14ac:dyDescent="0.15">
      <c r="A2" s="121" t="str">
        <f>'TECHNICAL SHEET GARMENT'!A2</f>
        <v>LFV11488</v>
      </c>
      <c r="B2" s="599" t="str">
        <f>+'TECHNICAL SHEET GARMENT'!B2:I2</f>
        <v>LD ROCKLAND 3in1 PARKA</v>
      </c>
      <c r="C2" s="599"/>
      <c r="D2" s="599"/>
      <c r="E2" s="599"/>
      <c r="F2" s="599"/>
      <c r="G2" s="599"/>
      <c r="H2" s="599"/>
      <c r="I2" s="120" t="s">
        <v>2</v>
      </c>
      <c r="J2" s="58" t="str">
        <f>'TECHNICAL SHEET GARMENT'!K2</f>
        <v>V1</v>
      </c>
      <c r="L2" s="59"/>
    </row>
    <row r="3" spans="1:12" s="3" customFormat="1" ht="18" customHeight="1" x14ac:dyDescent="0.15">
      <c r="A3" s="326" t="str">
        <f>'TECHNICAL SHEET GARMENT'!A3</f>
        <v>FABRIC:</v>
      </c>
      <c r="B3" s="600" t="str">
        <f>+'TECHNICAL SHEET GARMENT'!B3:I3</f>
        <v>PFM0025V45 3L - FLYING TEX / 8093LDF3 - CAROLTEX</v>
      </c>
      <c r="C3" s="600"/>
      <c r="D3" s="600"/>
      <c r="E3" s="600"/>
      <c r="F3" s="600"/>
      <c r="G3" s="600"/>
      <c r="H3" s="600"/>
      <c r="I3" s="151" t="str">
        <f>'TECHNICAL SHEET GARMENT'!J3</f>
        <v>DEVELOPPER</v>
      </c>
      <c r="K3" s="104" t="str">
        <f>'TECHNICAL SHEET GARMENT'!L3</f>
        <v>MARJORIE</v>
      </c>
      <c r="L3" s="53"/>
    </row>
    <row r="4" spans="1:12" s="3" customFormat="1" ht="18" customHeight="1" thickBot="1" x14ac:dyDescent="0.2">
      <c r="A4" s="109" t="s">
        <v>1</v>
      </c>
      <c r="B4" s="54">
        <f ca="1">'TECHNICAL SHEET GARMENT'!B4</f>
        <v>43833</v>
      </c>
      <c r="C4" s="55"/>
      <c r="D4" s="55"/>
      <c r="E4" s="55"/>
      <c r="F4" s="55"/>
      <c r="G4" s="55"/>
      <c r="H4" s="55"/>
      <c r="I4" s="123" t="str">
        <f>'TECHNICAL SHEET GARMENT'!J4</f>
        <v xml:space="preserve">SUPPLIER : </v>
      </c>
      <c r="J4" s="72"/>
      <c r="K4" s="300" t="str">
        <f>'TECHNICAL SHEET GARMENT'!L4</f>
        <v>PRIMA CHANNEL</v>
      </c>
      <c r="L4" s="56"/>
    </row>
    <row r="5" spans="1:12" s="1" customFormat="1" ht="16.5" x14ac:dyDescent="0.15">
      <c r="A5" s="38"/>
      <c r="B5" s="39"/>
      <c r="C5" s="39"/>
      <c r="D5" s="39"/>
      <c r="E5" s="39"/>
      <c r="F5" s="39"/>
      <c r="G5" s="39"/>
      <c r="H5" s="39"/>
      <c r="I5" s="39"/>
      <c r="J5" s="39"/>
      <c r="K5" s="39"/>
      <c r="L5" s="47"/>
    </row>
    <row r="6" spans="1:12" s="1" customFormat="1" ht="16.5" x14ac:dyDescent="0.15">
      <c r="A6" s="40"/>
      <c r="B6" s="41"/>
      <c r="C6" s="41"/>
      <c r="D6" s="41"/>
      <c r="E6" s="41"/>
      <c r="F6" s="41"/>
      <c r="G6" s="41"/>
      <c r="H6" s="41"/>
      <c r="I6" s="41"/>
      <c r="J6" s="41"/>
      <c r="K6" s="41"/>
      <c r="L6" s="48"/>
    </row>
    <row r="7" spans="1:12" s="1" customFormat="1" x14ac:dyDescent="0.15">
      <c r="A7" s="42"/>
      <c r="B7" s="43"/>
      <c r="C7" s="43"/>
      <c r="D7" s="43"/>
      <c r="E7" s="43"/>
      <c r="F7" s="43"/>
      <c r="G7" s="43"/>
      <c r="H7" s="43"/>
      <c r="I7" s="43"/>
      <c r="J7" s="43"/>
      <c r="K7" s="43"/>
      <c r="L7" s="49"/>
    </row>
    <row r="8" spans="1:12" s="1" customFormat="1" x14ac:dyDescent="0.15">
      <c r="A8" s="42"/>
      <c r="B8" s="43"/>
      <c r="C8" s="43"/>
      <c r="D8" s="43"/>
      <c r="E8" s="43"/>
      <c r="F8" s="43"/>
      <c r="G8" s="43"/>
      <c r="H8" s="43"/>
      <c r="I8" s="43"/>
      <c r="J8" s="43"/>
      <c r="K8" s="43"/>
      <c r="L8" s="49"/>
    </row>
    <row r="9" spans="1:12" s="1" customFormat="1" x14ac:dyDescent="0.15">
      <c r="A9" s="42"/>
      <c r="B9" s="43"/>
      <c r="C9" s="43"/>
      <c r="D9" s="43"/>
      <c r="E9" s="43"/>
      <c r="F9" s="43"/>
      <c r="G9" s="43"/>
      <c r="H9" s="43"/>
      <c r="I9" s="43"/>
      <c r="J9" s="43"/>
      <c r="K9" s="43"/>
      <c r="L9" s="49"/>
    </row>
    <row r="10" spans="1:12" s="1" customFormat="1" x14ac:dyDescent="0.15">
      <c r="A10" s="42"/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9"/>
    </row>
    <row r="11" spans="1:12" s="1" customFormat="1" x14ac:dyDescent="0.15">
      <c r="A11" s="42"/>
      <c r="B11" s="43"/>
      <c r="C11" s="43"/>
      <c r="D11" s="43"/>
      <c r="E11" s="43"/>
      <c r="F11" s="43"/>
      <c r="G11" s="43"/>
      <c r="H11" s="43"/>
      <c r="I11" s="43"/>
      <c r="J11" s="43"/>
      <c r="K11" s="43"/>
      <c r="L11" s="49"/>
    </row>
    <row r="12" spans="1:12" s="1" customFormat="1" x14ac:dyDescent="0.15">
      <c r="A12" s="42"/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9"/>
    </row>
    <row r="13" spans="1:12" s="1" customFormat="1" x14ac:dyDescent="0.15">
      <c r="A13" s="42"/>
      <c r="B13" s="43"/>
      <c r="C13" s="43"/>
      <c r="D13" s="43"/>
      <c r="E13" s="43"/>
      <c r="F13" s="43"/>
      <c r="G13" s="43"/>
      <c r="H13" s="43"/>
      <c r="I13" s="43"/>
      <c r="J13" s="43"/>
      <c r="K13" s="43"/>
      <c r="L13" s="49"/>
    </row>
    <row r="14" spans="1:12" s="1" customFormat="1" x14ac:dyDescent="0.15">
      <c r="A14" s="42"/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9"/>
    </row>
    <row r="15" spans="1:12" s="1" customFormat="1" x14ac:dyDescent="0.15">
      <c r="A15" s="42"/>
      <c r="B15" s="43"/>
      <c r="C15" s="43"/>
      <c r="D15" s="43"/>
      <c r="E15" s="43"/>
      <c r="F15" s="43"/>
      <c r="G15" s="43"/>
      <c r="H15" s="43"/>
      <c r="I15" s="43"/>
      <c r="J15" s="43"/>
      <c r="K15" s="43"/>
      <c r="L15" s="49"/>
    </row>
    <row r="16" spans="1:12" s="1" customFormat="1" x14ac:dyDescent="0.15">
      <c r="A16" s="42"/>
      <c r="B16" s="43"/>
      <c r="C16" s="43"/>
      <c r="D16" s="43"/>
      <c r="E16" s="43" t="s">
        <v>48</v>
      </c>
      <c r="F16" s="43"/>
      <c r="G16" s="43"/>
      <c r="H16" s="43"/>
      <c r="I16" s="43"/>
      <c r="J16" s="43"/>
      <c r="K16" s="43"/>
      <c r="L16" s="49"/>
    </row>
    <row r="17" spans="1:12" s="1" customFormat="1" x14ac:dyDescent="0.15">
      <c r="A17" s="42"/>
      <c r="B17" s="43"/>
      <c r="C17" s="43"/>
      <c r="D17" s="43"/>
      <c r="E17" s="43"/>
      <c r="F17" s="43"/>
      <c r="G17" s="43"/>
      <c r="H17" s="43"/>
      <c r="I17" s="43"/>
      <c r="J17" s="43"/>
      <c r="K17" s="43"/>
      <c r="L17" s="49"/>
    </row>
    <row r="18" spans="1:12" s="1" customFormat="1" x14ac:dyDescent="0.15">
      <c r="A18" s="42"/>
      <c r="B18" s="43"/>
      <c r="C18" s="43"/>
      <c r="D18" s="43"/>
      <c r="E18" s="43"/>
      <c r="F18" s="43"/>
      <c r="G18" s="43"/>
      <c r="H18" s="43"/>
      <c r="I18" s="43"/>
      <c r="J18" s="43" t="s">
        <v>48</v>
      </c>
      <c r="K18" s="43"/>
      <c r="L18" s="49"/>
    </row>
    <row r="19" spans="1:12" s="1" customFormat="1" x14ac:dyDescent="0.15">
      <c r="A19" s="42"/>
      <c r="B19" s="43"/>
      <c r="C19" s="43"/>
      <c r="D19" s="43"/>
      <c r="E19" s="43"/>
      <c r="F19" s="43"/>
      <c r="G19" s="43"/>
      <c r="H19" s="43"/>
      <c r="I19" s="43"/>
      <c r="J19" s="43"/>
      <c r="K19" s="43"/>
      <c r="L19" s="49"/>
    </row>
    <row r="20" spans="1:12" s="1" customFormat="1" x14ac:dyDescent="0.15">
      <c r="A20" s="42"/>
      <c r="B20" s="43"/>
      <c r="C20" s="43" t="s">
        <v>68</v>
      </c>
      <c r="D20" s="43"/>
      <c r="E20" s="43"/>
      <c r="F20" s="43"/>
      <c r="G20" s="43"/>
      <c r="H20" s="43"/>
      <c r="I20" s="43"/>
      <c r="J20" s="43"/>
      <c r="K20" s="43"/>
      <c r="L20" s="49"/>
    </row>
    <row r="21" spans="1:12" s="1" customFormat="1" x14ac:dyDescent="0.15">
      <c r="A21" s="42"/>
      <c r="B21" s="43"/>
      <c r="C21" s="43"/>
      <c r="D21" s="43"/>
      <c r="E21" s="43"/>
      <c r="F21" s="43"/>
      <c r="G21" s="43"/>
      <c r="H21" s="43"/>
      <c r="I21" s="43"/>
      <c r="J21" s="43"/>
      <c r="K21" s="43"/>
      <c r="L21" s="49"/>
    </row>
    <row r="22" spans="1:12" s="1" customFormat="1" x14ac:dyDescent="0.15">
      <c r="A22" s="42"/>
      <c r="B22" s="43"/>
      <c r="C22" s="43"/>
      <c r="D22" s="43"/>
      <c r="E22" s="43"/>
      <c r="F22" s="43"/>
      <c r="G22" s="43"/>
      <c r="H22" s="43"/>
      <c r="I22" s="43"/>
      <c r="J22" s="43"/>
      <c r="K22" s="43"/>
      <c r="L22" s="49"/>
    </row>
    <row r="23" spans="1:12" s="1" customFormat="1" x14ac:dyDescent="0.15">
      <c r="A23" s="42"/>
      <c r="B23" s="43"/>
      <c r="C23" s="43"/>
      <c r="D23" s="43"/>
      <c r="E23" s="43"/>
      <c r="F23" s="43"/>
      <c r="G23" s="43"/>
      <c r="H23" s="43"/>
      <c r="I23" s="43"/>
      <c r="J23" s="43"/>
      <c r="K23" s="43"/>
      <c r="L23" s="49"/>
    </row>
    <row r="24" spans="1:12" s="1" customFormat="1" x14ac:dyDescent="0.15">
      <c r="A24" s="42"/>
      <c r="B24" s="43"/>
      <c r="C24" s="43"/>
      <c r="D24" s="43"/>
      <c r="E24" s="43"/>
      <c r="F24" s="43"/>
      <c r="G24" s="43"/>
      <c r="H24" s="43"/>
      <c r="I24" s="43"/>
      <c r="J24" s="43"/>
      <c r="K24" s="43"/>
      <c r="L24" s="49"/>
    </row>
    <row r="25" spans="1:12" s="1" customFormat="1" x14ac:dyDescent="0.15">
      <c r="A25" s="42"/>
      <c r="B25" s="43"/>
      <c r="C25" s="43"/>
      <c r="D25" s="43"/>
      <c r="E25" s="43"/>
      <c r="F25" s="43"/>
      <c r="G25" s="43"/>
      <c r="H25" s="43"/>
      <c r="I25" s="43"/>
      <c r="J25" s="43"/>
      <c r="K25" s="43"/>
      <c r="L25" s="49"/>
    </row>
    <row r="26" spans="1:12" s="1" customFormat="1" x14ac:dyDescent="0.15">
      <c r="A26" s="42"/>
      <c r="B26" s="43"/>
      <c r="C26" s="43"/>
      <c r="D26" s="43"/>
      <c r="E26" s="43"/>
      <c r="F26" s="43"/>
      <c r="G26" s="43"/>
      <c r="H26" s="43"/>
      <c r="I26" s="43"/>
      <c r="J26" s="43"/>
      <c r="K26" s="43"/>
      <c r="L26" s="49"/>
    </row>
    <row r="27" spans="1:12" s="1" customFormat="1" x14ac:dyDescent="0.15">
      <c r="A27" s="42"/>
      <c r="B27" s="43"/>
      <c r="C27" s="43"/>
      <c r="D27" s="43"/>
      <c r="E27" s="43"/>
      <c r="F27" s="43"/>
      <c r="G27" s="43"/>
      <c r="H27" s="43"/>
      <c r="I27" s="43"/>
      <c r="J27" s="43"/>
      <c r="K27" s="43"/>
      <c r="L27" s="49"/>
    </row>
    <row r="28" spans="1:12" s="1" customFormat="1" x14ac:dyDescent="0.15">
      <c r="A28" s="42"/>
      <c r="B28" s="43"/>
      <c r="C28" s="43"/>
      <c r="D28" s="43"/>
      <c r="E28" s="43"/>
      <c r="F28" s="43"/>
      <c r="G28" s="43"/>
      <c r="H28" s="43"/>
      <c r="I28" s="43"/>
      <c r="J28" s="43"/>
      <c r="K28" s="43"/>
      <c r="L28" s="49"/>
    </row>
    <row r="29" spans="1:12" s="1" customFormat="1" x14ac:dyDescent="0.15">
      <c r="A29" s="42"/>
      <c r="B29" s="43"/>
      <c r="C29" s="43"/>
      <c r="D29" s="43"/>
      <c r="E29" s="43"/>
      <c r="F29" s="43"/>
      <c r="G29" s="43"/>
      <c r="H29" s="43"/>
      <c r="I29" s="43"/>
      <c r="J29" s="43"/>
      <c r="K29" s="43"/>
      <c r="L29" s="49"/>
    </row>
    <row r="30" spans="1:12" s="1" customFormat="1" x14ac:dyDescent="0.15">
      <c r="A30" s="42"/>
      <c r="B30" s="43"/>
      <c r="C30" s="43"/>
      <c r="D30" s="43"/>
      <c r="E30" s="43" t="s">
        <v>66</v>
      </c>
      <c r="F30" s="43"/>
      <c r="G30" s="43"/>
      <c r="H30" s="43"/>
      <c r="I30" s="43"/>
      <c r="J30" s="43"/>
      <c r="K30" s="43"/>
      <c r="L30" s="49"/>
    </row>
    <row r="31" spans="1:12" s="1" customFormat="1" x14ac:dyDescent="0.15">
      <c r="A31" s="42"/>
      <c r="B31" s="43"/>
      <c r="C31" s="43"/>
      <c r="D31" s="43"/>
      <c r="E31" s="43"/>
      <c r="F31" s="43"/>
      <c r="G31" s="43"/>
      <c r="H31" s="43"/>
      <c r="I31" s="43"/>
      <c r="J31" s="43"/>
      <c r="K31" s="43"/>
      <c r="L31" s="49"/>
    </row>
    <row r="32" spans="1:12" s="1" customFormat="1" x14ac:dyDescent="0.15">
      <c r="A32" s="42"/>
      <c r="B32" s="43"/>
      <c r="C32" s="43"/>
      <c r="D32" s="43"/>
      <c r="E32" s="43"/>
      <c r="F32" s="43"/>
      <c r="G32" s="43"/>
      <c r="H32" s="43"/>
      <c r="I32" s="43"/>
      <c r="J32" s="43"/>
      <c r="K32" s="43"/>
      <c r="L32" s="49"/>
    </row>
    <row r="33" spans="1:12" s="1" customFormat="1" x14ac:dyDescent="0.15">
      <c r="A33" s="42"/>
      <c r="B33" s="43"/>
      <c r="C33" s="43"/>
      <c r="D33" s="43"/>
      <c r="E33" s="43"/>
      <c r="F33" s="43"/>
      <c r="G33" s="43"/>
      <c r="H33" s="43"/>
      <c r="I33" s="43"/>
      <c r="J33" s="43"/>
      <c r="K33" s="43"/>
      <c r="L33" s="49"/>
    </row>
    <row r="34" spans="1:12" s="1" customFormat="1" x14ac:dyDescent="0.15">
      <c r="A34" s="42"/>
      <c r="B34" s="43"/>
      <c r="C34" s="43"/>
      <c r="D34" s="43"/>
      <c r="E34" s="43"/>
      <c r="F34" s="43"/>
      <c r="G34" s="43"/>
      <c r="H34" s="43"/>
      <c r="I34" s="43"/>
      <c r="J34" s="43"/>
      <c r="K34" s="43"/>
      <c r="L34" s="49"/>
    </row>
    <row r="35" spans="1:12" s="1" customFormat="1" x14ac:dyDescent="0.15">
      <c r="A35" s="42"/>
      <c r="B35" s="43"/>
      <c r="C35" s="43"/>
      <c r="D35" s="43"/>
      <c r="E35" s="43"/>
      <c r="F35" s="43"/>
      <c r="G35" s="43"/>
      <c r="H35" s="43"/>
      <c r="I35" s="43"/>
      <c r="J35" s="43"/>
      <c r="K35" s="43"/>
      <c r="L35" s="49"/>
    </row>
    <row r="36" spans="1:12" s="1" customFormat="1" x14ac:dyDescent="0.15">
      <c r="A36" s="42"/>
      <c r="B36" s="43"/>
      <c r="C36" s="43"/>
      <c r="D36" s="43"/>
      <c r="E36" s="43"/>
      <c r="F36" s="43"/>
      <c r="G36" s="43"/>
      <c r="H36" s="43"/>
      <c r="I36" s="43"/>
      <c r="J36" s="43"/>
      <c r="K36" s="43"/>
      <c r="L36" s="49"/>
    </row>
    <row r="37" spans="1:12" s="1" customFormat="1" x14ac:dyDescent="0.15">
      <c r="A37" s="42"/>
      <c r="B37" s="43"/>
      <c r="C37" s="43"/>
      <c r="D37" s="43"/>
      <c r="E37" s="43"/>
      <c r="F37" s="43"/>
      <c r="G37" s="43"/>
      <c r="H37" s="43"/>
      <c r="I37" s="43"/>
      <c r="J37" s="43"/>
      <c r="K37" s="43"/>
      <c r="L37" s="49"/>
    </row>
    <row r="38" spans="1:12" s="1" customFormat="1" x14ac:dyDescent="0.15">
      <c r="A38" s="42"/>
      <c r="B38" s="43"/>
      <c r="C38" s="43"/>
      <c r="D38" s="43"/>
      <c r="E38" s="43"/>
      <c r="F38" s="43"/>
      <c r="G38" s="43"/>
      <c r="H38" s="43"/>
      <c r="I38" s="43"/>
      <c r="J38" s="43"/>
      <c r="K38" s="43"/>
      <c r="L38" s="49"/>
    </row>
    <row r="39" spans="1:12" s="1" customFormat="1" ht="39" customHeight="1" thickBot="1" x14ac:dyDescent="0.2">
      <c r="A39" s="50"/>
      <c r="B39" s="51"/>
      <c r="C39" s="51"/>
      <c r="D39" s="51"/>
      <c r="E39" s="51"/>
      <c r="F39" s="51"/>
      <c r="G39" s="51"/>
      <c r="H39" s="51"/>
      <c r="I39" s="51"/>
      <c r="J39" s="51"/>
      <c r="K39" s="51"/>
      <c r="L39" s="52"/>
    </row>
    <row r="40" spans="1:12" s="1" customFormat="1" x14ac:dyDescent="0.15"/>
  </sheetData>
  <mergeCells count="3">
    <mergeCell ref="C1:H1"/>
    <mergeCell ref="B2:H2"/>
    <mergeCell ref="B3:H3"/>
  </mergeCells>
  <phoneticPr fontId="26" type="noConversion"/>
  <printOptions horizontalCentered="1"/>
  <pageMargins left="0.39370078740157483" right="0.39370078740157483" top="0.39370078740157483" bottom="0.74803149606299213" header="0.39370078740157483" footer="0.39370078740157483"/>
  <pageSetup paperSize="9" scale="85" orientation="landscape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0"/>
  <sheetViews>
    <sheetView showGridLines="0" view="pageBreakPreview" topLeftCell="A13" zoomScaleNormal="100" zoomScaleSheetLayoutView="100" workbookViewId="0">
      <selection activeCell="E7" sqref="E7"/>
    </sheetView>
  </sheetViews>
  <sheetFormatPr defaultColWidth="12" defaultRowHeight="11.25" x14ac:dyDescent="0.15"/>
  <cols>
    <col min="1" max="1" width="16.1640625" customWidth="1"/>
    <col min="2" max="2" width="14.1640625" bestFit="1" customWidth="1"/>
    <col min="3" max="3" width="12" customWidth="1"/>
    <col min="4" max="5" width="21" customWidth="1"/>
    <col min="6" max="7" width="18" customWidth="1"/>
    <col min="8" max="8" width="15.6640625" customWidth="1"/>
    <col min="9" max="9" width="21" customWidth="1"/>
    <col min="10" max="12" width="9.33203125" customWidth="1"/>
  </cols>
  <sheetData>
    <row r="1" spans="1:12" s="1" customFormat="1" ht="42.75" customHeight="1" thickBot="1" x14ac:dyDescent="0.2">
      <c r="A1" s="35"/>
      <c r="B1" s="32"/>
      <c r="C1" s="598" t="s">
        <v>110</v>
      </c>
      <c r="D1" s="598"/>
      <c r="E1" s="598"/>
      <c r="F1" s="598"/>
      <c r="G1" s="598"/>
      <c r="H1" s="598"/>
      <c r="I1" s="103" t="str">
        <f>'TECHNICAL SHEET GARMENT'!J1</f>
        <v>WINTER 2018/19</v>
      </c>
      <c r="J1" s="32"/>
      <c r="K1" s="32"/>
      <c r="L1" s="33"/>
    </row>
    <row r="2" spans="1:12" s="4" customFormat="1" ht="18" customHeight="1" x14ac:dyDescent="0.15">
      <c r="A2" s="121" t="str">
        <f>'TECHNICAL SHEET GARMENT'!A2</f>
        <v>LFV11488</v>
      </c>
      <c r="B2" s="599" t="str">
        <f>+'TECHNICAL SHEET GARMENT'!B2:I2</f>
        <v>LD ROCKLAND 3in1 PARKA</v>
      </c>
      <c r="C2" s="599"/>
      <c r="D2" s="599"/>
      <c r="E2" s="599"/>
      <c r="F2" s="599"/>
      <c r="G2" s="599"/>
      <c r="H2" s="599"/>
      <c r="I2" s="120" t="s">
        <v>2</v>
      </c>
      <c r="J2" s="58" t="str">
        <f>'TECHNICAL SHEET GARMENT'!K2</f>
        <v>V1</v>
      </c>
      <c r="L2" s="59"/>
    </row>
    <row r="3" spans="1:12" s="3" customFormat="1" ht="18" customHeight="1" x14ac:dyDescent="0.15">
      <c r="A3" s="395" t="str">
        <f>'TECHNICAL SHEET GARMENT'!A3</f>
        <v>FABRIC:</v>
      </c>
      <c r="B3" s="600" t="str">
        <f>+'TECHNICAL SHEET GARMENT'!B3:I3</f>
        <v>PFM0025V45 3L - FLYING TEX / 8093LDF3 - CAROLTEX</v>
      </c>
      <c r="C3" s="600"/>
      <c r="D3" s="600"/>
      <c r="E3" s="600"/>
      <c r="F3" s="600"/>
      <c r="G3" s="600"/>
      <c r="H3" s="600"/>
      <c r="I3" s="151" t="str">
        <f>'TECHNICAL SHEET GARMENT'!J3</f>
        <v>DEVELOPPER</v>
      </c>
      <c r="K3" s="104" t="str">
        <f>'TECHNICAL SHEET GARMENT'!L3</f>
        <v>MARJORIE</v>
      </c>
      <c r="L3" s="53"/>
    </row>
    <row r="4" spans="1:12" s="3" customFormat="1" ht="18" customHeight="1" thickBot="1" x14ac:dyDescent="0.2">
      <c r="A4" s="109" t="s">
        <v>1</v>
      </c>
      <c r="B4" s="54">
        <f ca="1">'TECHNICAL SHEET GARMENT'!B4</f>
        <v>43833</v>
      </c>
      <c r="C4" s="55"/>
      <c r="D4" s="55"/>
      <c r="E4" s="55"/>
      <c r="F4" s="55"/>
      <c r="G4" s="55"/>
      <c r="H4" s="55"/>
      <c r="I4" s="123" t="str">
        <f>'TECHNICAL SHEET GARMENT'!J4</f>
        <v xml:space="preserve">SUPPLIER : </v>
      </c>
      <c r="J4" s="72"/>
      <c r="K4" s="300" t="str">
        <f>'TECHNICAL SHEET GARMENT'!L4</f>
        <v>PRIMA CHANNEL</v>
      </c>
      <c r="L4" s="56"/>
    </row>
    <row r="5" spans="1:12" s="1" customFormat="1" ht="16.5" x14ac:dyDescent="0.15">
      <c r="A5" s="38"/>
      <c r="B5" s="39"/>
      <c r="C5" s="39"/>
      <c r="D5" s="39"/>
      <c r="E5" s="39"/>
      <c r="F5" s="39"/>
      <c r="G5" s="39"/>
      <c r="H5" s="39"/>
      <c r="I5" s="39"/>
      <c r="J5" s="39"/>
      <c r="K5" s="39"/>
      <c r="L5" s="47"/>
    </row>
    <row r="6" spans="1:12" s="1" customFormat="1" ht="16.5" x14ac:dyDescent="0.15">
      <c r="A6" s="40"/>
      <c r="B6" s="41"/>
      <c r="C6" s="41"/>
      <c r="D6" s="41"/>
      <c r="E6" s="41"/>
      <c r="F6" s="41"/>
      <c r="G6" s="41"/>
      <c r="H6" s="41"/>
      <c r="I6" s="41"/>
      <c r="J6" s="41"/>
      <c r="K6" s="41"/>
      <c r="L6" s="48"/>
    </row>
    <row r="7" spans="1:12" s="1" customFormat="1" x14ac:dyDescent="0.15">
      <c r="A7" s="42"/>
      <c r="B7" s="43"/>
      <c r="C7" s="43"/>
      <c r="D7" s="43"/>
      <c r="E7" s="43"/>
      <c r="F7" s="43"/>
      <c r="G7" s="43"/>
      <c r="H7" s="43"/>
      <c r="I7" s="43"/>
      <c r="J7" s="43"/>
      <c r="K7" s="43"/>
      <c r="L7" s="49"/>
    </row>
    <row r="8" spans="1:12" s="1" customFormat="1" x14ac:dyDescent="0.15">
      <c r="A8" s="42"/>
      <c r="B8" s="43"/>
      <c r="C8" s="43"/>
      <c r="D8" s="43"/>
      <c r="E8" s="43"/>
      <c r="F8" s="43"/>
      <c r="G8" s="43"/>
      <c r="H8" s="43"/>
      <c r="I8" s="43"/>
      <c r="J8" s="43"/>
      <c r="K8" s="43"/>
      <c r="L8" s="49"/>
    </row>
    <row r="9" spans="1:12" s="1" customFormat="1" x14ac:dyDescent="0.15">
      <c r="A9" s="42"/>
      <c r="B9" s="43"/>
      <c r="C9" s="43"/>
      <c r="D9" s="43"/>
      <c r="E9" s="43"/>
      <c r="F9" s="43"/>
      <c r="G9" s="43"/>
      <c r="H9" s="43"/>
      <c r="I9" s="43"/>
      <c r="J9" s="43"/>
      <c r="K9" s="43"/>
      <c r="L9" s="49"/>
    </row>
    <row r="10" spans="1:12" s="1" customFormat="1" x14ac:dyDescent="0.15">
      <c r="A10" s="42"/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9"/>
    </row>
    <row r="11" spans="1:12" s="1" customFormat="1" x14ac:dyDescent="0.15">
      <c r="A11" s="42"/>
      <c r="B11" s="43"/>
      <c r="C11" s="43"/>
      <c r="D11" s="43"/>
      <c r="E11" s="43"/>
      <c r="F11" s="43"/>
      <c r="G11" s="43"/>
      <c r="H11" s="43"/>
      <c r="I11" s="43"/>
      <c r="J11" s="43"/>
      <c r="K11" s="43"/>
      <c r="L11" s="49"/>
    </row>
    <row r="12" spans="1:12" s="1" customFormat="1" x14ac:dyDescent="0.15">
      <c r="A12" s="42"/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9"/>
    </row>
    <row r="13" spans="1:12" s="1" customFormat="1" x14ac:dyDescent="0.15">
      <c r="A13" s="42"/>
      <c r="B13" s="43"/>
      <c r="C13" s="43"/>
      <c r="D13" s="43"/>
      <c r="E13" s="43"/>
      <c r="F13" s="43"/>
      <c r="G13" s="43"/>
      <c r="H13" s="43"/>
      <c r="I13" s="43"/>
      <c r="J13" s="43"/>
      <c r="K13" s="43"/>
      <c r="L13" s="49"/>
    </row>
    <row r="14" spans="1:12" s="1" customFormat="1" x14ac:dyDescent="0.15">
      <c r="A14" s="42"/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9"/>
    </row>
    <row r="15" spans="1:12" s="1" customFormat="1" x14ac:dyDescent="0.15">
      <c r="A15" s="42"/>
      <c r="B15" s="43"/>
      <c r="C15" s="43"/>
      <c r="D15" s="43"/>
      <c r="E15" s="43"/>
      <c r="F15" s="43"/>
      <c r="G15" s="43"/>
      <c r="H15" s="43"/>
      <c r="I15" s="43"/>
      <c r="J15" s="43"/>
      <c r="K15" s="43"/>
      <c r="L15" s="49"/>
    </row>
    <row r="16" spans="1:12" s="1" customFormat="1" x14ac:dyDescent="0.15">
      <c r="A16" s="42"/>
      <c r="B16" s="43"/>
      <c r="C16" s="43"/>
      <c r="D16" s="43"/>
      <c r="E16" s="43" t="s">
        <v>48</v>
      </c>
      <c r="F16" s="43"/>
      <c r="G16" s="43"/>
      <c r="H16" s="43"/>
      <c r="I16" s="43"/>
      <c r="J16" s="43"/>
      <c r="K16" s="43"/>
      <c r="L16" s="49"/>
    </row>
    <row r="17" spans="1:12" s="1" customFormat="1" x14ac:dyDescent="0.15">
      <c r="A17" s="42"/>
      <c r="B17" s="43"/>
      <c r="C17" s="43"/>
      <c r="D17" s="43"/>
      <c r="E17" s="43"/>
      <c r="F17" s="43"/>
      <c r="G17" s="43"/>
      <c r="H17" s="43"/>
      <c r="I17" s="43"/>
      <c r="J17" s="43"/>
      <c r="K17" s="43"/>
      <c r="L17" s="49"/>
    </row>
    <row r="18" spans="1:12" s="1" customFormat="1" x14ac:dyDescent="0.15">
      <c r="A18" s="42"/>
      <c r="B18" s="43"/>
      <c r="C18" s="43"/>
      <c r="D18" s="43"/>
      <c r="E18" s="43"/>
      <c r="F18" s="43"/>
      <c r="G18" s="43"/>
      <c r="H18" s="43"/>
      <c r="I18" s="43"/>
      <c r="J18" s="43" t="s">
        <v>48</v>
      </c>
      <c r="K18" s="43"/>
      <c r="L18" s="49"/>
    </row>
    <row r="19" spans="1:12" s="1" customFormat="1" x14ac:dyDescent="0.15">
      <c r="A19" s="42"/>
      <c r="B19" s="43"/>
      <c r="C19" s="43"/>
      <c r="D19" s="43"/>
      <c r="E19" s="43"/>
      <c r="F19" s="43"/>
      <c r="G19" s="43"/>
      <c r="H19" s="43"/>
      <c r="I19" s="43"/>
      <c r="J19" s="43"/>
      <c r="K19" s="43"/>
      <c r="L19" s="49"/>
    </row>
    <row r="20" spans="1:12" s="1" customFormat="1" x14ac:dyDescent="0.15">
      <c r="A20" s="42"/>
      <c r="B20" s="43"/>
      <c r="C20" s="43" t="s">
        <v>68</v>
      </c>
      <c r="D20" s="43"/>
      <c r="E20" s="43"/>
      <c r="F20" s="43"/>
      <c r="G20" s="43"/>
      <c r="H20" s="43"/>
      <c r="I20" s="43"/>
      <c r="J20" s="43"/>
      <c r="K20" s="43"/>
      <c r="L20" s="49"/>
    </row>
    <row r="21" spans="1:12" s="1" customFormat="1" x14ac:dyDescent="0.15">
      <c r="A21" s="42"/>
      <c r="B21" s="43"/>
      <c r="C21" s="43"/>
      <c r="D21" s="43"/>
      <c r="E21" s="43"/>
      <c r="F21" s="43"/>
      <c r="G21" s="43"/>
      <c r="H21" s="43"/>
      <c r="I21" s="43"/>
      <c r="J21" s="43"/>
      <c r="K21" s="43"/>
      <c r="L21" s="49"/>
    </row>
    <row r="22" spans="1:12" s="1" customFormat="1" x14ac:dyDescent="0.15">
      <c r="A22" s="42"/>
      <c r="B22" s="43"/>
      <c r="C22" s="43"/>
      <c r="D22" s="43"/>
      <c r="E22" s="43"/>
      <c r="F22" s="43"/>
      <c r="G22" s="43"/>
      <c r="H22" s="43"/>
      <c r="I22" s="43"/>
      <c r="J22" s="43"/>
      <c r="K22" s="43"/>
      <c r="L22" s="49"/>
    </row>
    <row r="23" spans="1:12" s="1" customFormat="1" x14ac:dyDescent="0.15">
      <c r="A23" s="42"/>
      <c r="B23" s="43"/>
      <c r="C23" s="43"/>
      <c r="D23" s="43"/>
      <c r="E23" s="43"/>
      <c r="F23" s="43"/>
      <c r="G23" s="43"/>
      <c r="H23" s="43"/>
      <c r="I23" s="43"/>
      <c r="J23" s="43"/>
      <c r="K23" s="43"/>
      <c r="L23" s="49"/>
    </row>
    <row r="24" spans="1:12" s="1" customFormat="1" x14ac:dyDescent="0.15">
      <c r="A24" s="42"/>
      <c r="B24" s="43"/>
      <c r="C24" s="43"/>
      <c r="D24" s="43"/>
      <c r="E24" s="43"/>
      <c r="F24" s="43"/>
      <c r="G24" s="43"/>
      <c r="H24" s="43"/>
      <c r="I24" s="43"/>
      <c r="J24" s="43"/>
      <c r="K24" s="43"/>
      <c r="L24" s="49"/>
    </row>
    <row r="25" spans="1:12" s="1" customFormat="1" x14ac:dyDescent="0.15">
      <c r="A25" s="42"/>
      <c r="B25" s="43"/>
      <c r="C25" s="43"/>
      <c r="D25" s="43"/>
      <c r="E25" s="43"/>
      <c r="F25" s="43"/>
      <c r="G25" s="43"/>
      <c r="H25" s="43"/>
      <c r="I25" s="43"/>
      <c r="J25" s="43"/>
      <c r="K25" s="43"/>
      <c r="L25" s="49"/>
    </row>
    <row r="26" spans="1:12" s="1" customFormat="1" x14ac:dyDescent="0.15">
      <c r="A26" s="42"/>
      <c r="B26" s="43"/>
      <c r="C26" s="43"/>
      <c r="D26" s="43"/>
      <c r="E26" s="43"/>
      <c r="F26" s="43"/>
      <c r="G26" s="43"/>
      <c r="H26" s="43"/>
      <c r="I26" s="43"/>
      <c r="J26" s="43"/>
      <c r="K26" s="43"/>
      <c r="L26" s="49"/>
    </row>
    <row r="27" spans="1:12" s="1" customFormat="1" x14ac:dyDescent="0.15">
      <c r="A27" s="42"/>
      <c r="B27" s="43"/>
      <c r="C27" s="43"/>
      <c r="D27" s="43"/>
      <c r="E27" s="43"/>
      <c r="F27" s="43"/>
      <c r="G27" s="43"/>
      <c r="H27" s="43"/>
      <c r="I27" s="43"/>
      <c r="J27" s="43"/>
      <c r="K27" s="43"/>
      <c r="L27" s="49"/>
    </row>
    <row r="28" spans="1:12" s="1" customFormat="1" x14ac:dyDescent="0.15">
      <c r="A28" s="42"/>
      <c r="B28" s="43"/>
      <c r="C28" s="43"/>
      <c r="D28" s="43"/>
      <c r="E28" s="43"/>
      <c r="F28" s="43"/>
      <c r="G28" s="43"/>
      <c r="H28" s="43"/>
      <c r="I28" s="43"/>
      <c r="J28" s="43"/>
      <c r="K28" s="43"/>
      <c r="L28" s="49"/>
    </row>
    <row r="29" spans="1:12" s="1" customFormat="1" x14ac:dyDescent="0.15">
      <c r="A29" s="42"/>
      <c r="B29" s="43"/>
      <c r="C29" s="43"/>
      <c r="D29" s="43"/>
      <c r="E29" s="43"/>
      <c r="F29" s="43"/>
      <c r="G29" s="43"/>
      <c r="H29" s="43"/>
      <c r="I29" s="43"/>
      <c r="J29" s="43"/>
      <c r="K29" s="43"/>
      <c r="L29" s="49"/>
    </row>
    <row r="30" spans="1:12" s="1" customFormat="1" x14ac:dyDescent="0.15">
      <c r="A30" s="42"/>
      <c r="B30" s="43"/>
      <c r="C30" s="43"/>
      <c r="D30" s="43"/>
      <c r="E30" s="43" t="s">
        <v>66</v>
      </c>
      <c r="F30" s="43"/>
      <c r="G30" s="43"/>
      <c r="H30" s="43"/>
      <c r="I30" s="43"/>
      <c r="J30" s="43"/>
      <c r="K30" s="43"/>
      <c r="L30" s="49"/>
    </row>
    <row r="31" spans="1:12" s="1" customFormat="1" x14ac:dyDescent="0.15">
      <c r="A31" s="42"/>
      <c r="B31" s="43"/>
      <c r="C31" s="43"/>
      <c r="D31" s="43"/>
      <c r="E31" s="43"/>
      <c r="F31" s="43"/>
      <c r="G31" s="43"/>
      <c r="H31" s="43"/>
      <c r="I31" s="43"/>
      <c r="J31" s="43"/>
      <c r="K31" s="43"/>
      <c r="L31" s="49"/>
    </row>
    <row r="32" spans="1:12" s="1" customFormat="1" x14ac:dyDescent="0.15">
      <c r="A32" s="42"/>
      <c r="B32" s="43"/>
      <c r="C32" s="43"/>
      <c r="D32" s="43"/>
      <c r="E32" s="43"/>
      <c r="F32" s="43"/>
      <c r="G32" s="43"/>
      <c r="H32" s="43"/>
      <c r="I32" s="43"/>
      <c r="J32" s="43"/>
      <c r="K32" s="43"/>
      <c r="L32" s="49"/>
    </row>
    <row r="33" spans="1:12" s="1" customFormat="1" x14ac:dyDescent="0.15">
      <c r="A33" s="42"/>
      <c r="B33" s="43"/>
      <c r="C33" s="43"/>
      <c r="D33" s="43"/>
      <c r="E33" s="43"/>
      <c r="F33" s="43"/>
      <c r="G33" s="43"/>
      <c r="H33" s="43"/>
      <c r="I33" s="43"/>
      <c r="J33" s="43"/>
      <c r="K33" s="43"/>
      <c r="L33" s="49"/>
    </row>
    <row r="34" spans="1:12" s="1" customFormat="1" x14ac:dyDescent="0.15">
      <c r="A34" s="42"/>
      <c r="B34" s="43"/>
      <c r="C34" s="43"/>
      <c r="D34" s="43"/>
      <c r="E34" s="43"/>
      <c r="F34" s="43"/>
      <c r="G34" s="43"/>
      <c r="H34" s="43"/>
      <c r="I34" s="43"/>
      <c r="J34" s="43"/>
      <c r="K34" s="43"/>
      <c r="L34" s="49"/>
    </row>
    <row r="35" spans="1:12" s="1" customFormat="1" x14ac:dyDescent="0.15">
      <c r="A35" s="42"/>
      <c r="B35" s="43"/>
      <c r="C35" s="43"/>
      <c r="D35" s="43"/>
      <c r="E35" s="43"/>
      <c r="F35" s="43"/>
      <c r="G35" s="43"/>
      <c r="H35" s="43"/>
      <c r="I35" s="43"/>
      <c r="J35" s="43"/>
      <c r="K35" s="43"/>
      <c r="L35" s="49"/>
    </row>
    <row r="36" spans="1:12" s="1" customFormat="1" x14ac:dyDescent="0.15">
      <c r="A36" s="42"/>
      <c r="B36" s="43"/>
      <c r="C36" s="43"/>
      <c r="D36" s="43"/>
      <c r="E36" s="43"/>
      <c r="F36" s="43"/>
      <c r="G36" s="43"/>
      <c r="H36" s="43"/>
      <c r="I36" s="43"/>
      <c r="J36" s="43"/>
      <c r="K36" s="43"/>
      <c r="L36" s="49"/>
    </row>
    <row r="37" spans="1:12" s="1" customFormat="1" x14ac:dyDescent="0.15">
      <c r="A37" s="42"/>
      <c r="B37" s="43"/>
      <c r="C37" s="43"/>
      <c r="D37" s="43"/>
      <c r="E37" s="43"/>
      <c r="F37" s="43"/>
      <c r="G37" s="43"/>
      <c r="H37" s="43"/>
      <c r="I37" s="43"/>
      <c r="J37" s="43"/>
      <c r="K37" s="43"/>
      <c r="L37" s="49"/>
    </row>
    <row r="38" spans="1:12" s="1" customFormat="1" x14ac:dyDescent="0.15">
      <c r="A38" s="42"/>
      <c r="B38" s="43"/>
      <c r="C38" s="43"/>
      <c r="D38" s="43"/>
      <c r="E38" s="43"/>
      <c r="F38" s="43"/>
      <c r="G38" s="43"/>
      <c r="H38" s="43"/>
      <c r="I38" s="43"/>
      <c r="J38" s="43"/>
      <c r="K38" s="43"/>
      <c r="L38" s="49"/>
    </row>
    <row r="39" spans="1:12" s="1" customFormat="1" ht="30.75" customHeight="1" thickBot="1" x14ac:dyDescent="0.2">
      <c r="A39" s="50"/>
      <c r="B39" s="51"/>
      <c r="C39" s="51"/>
      <c r="D39" s="51"/>
      <c r="E39" s="51"/>
      <c r="F39" s="51"/>
      <c r="G39" s="51"/>
      <c r="H39" s="51"/>
      <c r="I39" s="51"/>
      <c r="J39" s="51"/>
      <c r="K39" s="51"/>
      <c r="L39" s="52"/>
    </row>
    <row r="40" spans="1:12" s="1" customFormat="1" x14ac:dyDescent="0.15"/>
  </sheetData>
  <mergeCells count="3">
    <mergeCell ref="C1:H1"/>
    <mergeCell ref="B2:H2"/>
    <mergeCell ref="B3:H3"/>
  </mergeCells>
  <phoneticPr fontId="26" type="noConversion"/>
  <printOptions horizontalCentered="1"/>
  <pageMargins left="0.39370078740157483" right="0.39370078740157483" top="0.39370078740157483" bottom="0.74803149606299213" header="0.39370078740157483" footer="0.39370078740157483"/>
  <pageSetup paperSize="9" scale="85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15</vt:i4>
      </vt:variant>
      <vt:variant>
        <vt:lpstr>已命名的範圍</vt:lpstr>
      </vt:variant>
      <vt:variant>
        <vt:i4>14</vt:i4>
      </vt:variant>
    </vt:vector>
  </HeadingPairs>
  <TitlesOfParts>
    <vt:vector size="29" baseType="lpstr">
      <vt:lpstr>TECHNICAL SHEET GARMENT</vt:lpstr>
      <vt:lpstr>WOMEN JKT COUNTER SAMPLE (OUTER</vt:lpstr>
      <vt:lpstr>WOMEN JKT COUNTER SAMPLE (INNER</vt:lpstr>
      <vt:lpstr>COMMENT</vt:lpstr>
      <vt:lpstr>DETAILS OUTER JKT 1</vt:lpstr>
      <vt:lpstr>DETAILS LINING JKT 1</vt:lpstr>
      <vt:lpstr>DETAILS INNER JKT 2 </vt:lpstr>
      <vt:lpstr>DETAILS LINING INNER JKT 2</vt:lpstr>
      <vt:lpstr>CONNECTION DETAILS</vt:lpstr>
      <vt:lpstr>COLOR SKETCH</vt:lpstr>
      <vt:lpstr>COLOR COMBINATION</vt:lpstr>
      <vt:lpstr>MARKING</vt:lpstr>
      <vt:lpstr>WOMEN JKT SIZE SPEC </vt:lpstr>
      <vt:lpstr>JACKET SKETCH MEASUREMENTS</vt:lpstr>
      <vt:lpstr>HANG TAGS</vt:lpstr>
      <vt:lpstr>'COLOR COMBINATION'!Print_Area</vt:lpstr>
      <vt:lpstr>'COLOR SKETCH'!Print_Area</vt:lpstr>
      <vt:lpstr>COMMENT!Print_Area</vt:lpstr>
      <vt:lpstr>'DETAILS LINING INNER JKT 2'!Print_Area</vt:lpstr>
      <vt:lpstr>'DETAILS LINING JKT 1'!Print_Area</vt:lpstr>
      <vt:lpstr>'DETAILS OUTER JKT 1'!Print_Area</vt:lpstr>
      <vt:lpstr>'HANG TAGS'!Print_Area</vt:lpstr>
      <vt:lpstr>'JACKET SKETCH MEASUREMENTS'!Print_Area</vt:lpstr>
      <vt:lpstr>MARKING!Print_Area</vt:lpstr>
      <vt:lpstr>'TECHNICAL SHEET GARMENT'!Print_Area</vt:lpstr>
      <vt:lpstr>'WOMEN JKT COUNTER SAMPLE (INNER'!Print_Area</vt:lpstr>
      <vt:lpstr>'WOMEN JKT COUNTER SAMPLE (OUTER'!Print_Area</vt:lpstr>
      <vt:lpstr>'WOMEN JKT SIZE SPEC '!Print_Area</vt:lpstr>
      <vt:lpstr>'WOMEN JKT SIZE SPEC '!Print_Titles</vt:lpstr>
    </vt:vector>
  </TitlesOfParts>
  <Company>lafuma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AVALDEZ</dc:creator>
  <cp:lastModifiedBy>Steve Hsu</cp:lastModifiedBy>
  <cp:lastPrinted>2017-12-21T05:10:04Z</cp:lastPrinted>
  <dcterms:created xsi:type="dcterms:W3CDTF">2011-09-29T10:06:07Z</dcterms:created>
  <dcterms:modified xsi:type="dcterms:W3CDTF">2020-01-03T12:23:50Z</dcterms:modified>
</cp:coreProperties>
</file>